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customXml/itemProps1.xml" ContentType="application/vnd.openxmlformats-officedocument.customXmlProperties+xml"/>
  <Override PartName="/xl/calcChain.xml" ContentType="application/vnd.openxmlformats-officedocument.spreadsheetml.calcChain+xml"/>
  <Override PartName="/docProps/custom.xml" ContentType="application/vnd.openxmlformats-officedocument.custom-properties+xml"/>
  <Override PartName="/docProps/app.xml" ContentType="application/vnd.openxmlformats-officedocument.extended-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6221"/>
  <workbookPr showInkAnnotation="0" codeName="ThisWorkbook" autoCompressPictures="0"/>
  <bookViews>
    <workbookView showSheetTabs="0" xWindow="160" yWindow="0" windowWidth="33440" windowHeight="20560" tabRatio="585"/>
  </bookViews>
  <sheets>
    <sheet name="Questionnaire" sheetId="53" r:id="rId1"/>
    <sheet name="Responses" sheetId="52" r:id="rId2"/>
  </sheets>
  <definedNames>
    <definedName name="ComplexityHigh">Responses!$B$158</definedName>
    <definedName name="ComplexityLow">Responses!$B$162</definedName>
    <definedName name="ComplexityMed">Responses!$B$158</definedName>
    <definedName name="_xlnm.Print_Titles" localSheetId="0">Questionnaire!$22:$22</definedName>
    <definedName name="Q00Resp">Responses!$C$2:$C$5</definedName>
    <definedName name="Q01Resp">Responses!$C$6:$C$10</definedName>
    <definedName name="Q02Resp">Responses!$C$11:$C$15</definedName>
    <definedName name="Q03Resp">Responses!$C$16:$C$20</definedName>
    <definedName name="Q04Resp">Responses!$C$21:$C$25</definedName>
    <definedName name="Q05Resp">Responses!$C$26:$C$30</definedName>
    <definedName name="Q06Resp">Responses!$C$31:$C$35</definedName>
    <definedName name="Q07Resp">Responses!$C$36:$C$40</definedName>
    <definedName name="Q08Resp">Responses!$C$41:$C$45</definedName>
    <definedName name="Q09Resp">Responses!$C$46:$C$50</definedName>
    <definedName name="Q10Resp">Responses!$C$51:$C$55</definedName>
    <definedName name="Q11Resp">Responses!$C$56:$C$60</definedName>
    <definedName name="Q12Resp">Responses!$C$61:$C$65</definedName>
    <definedName name="Q13Resp">Responses!$C$66:$C$70</definedName>
    <definedName name="Q14Resp">Responses!$C$71:$C$75</definedName>
    <definedName name="Q15Resp">Responses!$C$76:$C$80</definedName>
    <definedName name="Q16Resp">Responses!$C$81:$C$85</definedName>
    <definedName name="Q17Resp">Responses!$C$86:$C$90</definedName>
    <definedName name="Q18Resp">Responses!$C$91:$C$95</definedName>
    <definedName name="Q19Resp">Responses!$C$96:$C$100</definedName>
    <definedName name="Q20Resp">Responses!$C$101:$C$105</definedName>
    <definedName name="Q21Resp">Responses!$C$106:$C$110</definedName>
    <definedName name="Q22Resp">Responses!$C$111:$C$115</definedName>
    <definedName name="Q23Resp">Responses!$C$116:$C$120</definedName>
    <definedName name="Q24Resp">Responses!$C$121:$C$125</definedName>
    <definedName name="Q25Resp">Responses!$C$126:$C$130</definedName>
    <definedName name="Q26Resp">Responses!$C$131:$C$135</definedName>
    <definedName name="Q27Resp">Responses!$C$136:$C$140</definedName>
    <definedName name="Q28Resp">Responses!$C$141:$C$145</definedName>
    <definedName name="Q29Resp">Responses!$C$146:$C$150</definedName>
    <definedName name="Q30Resp">Responses!$C$151:$C$155</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F52" i="53" l="1"/>
  <c r="F51" i="53"/>
  <c r="F23" i="53"/>
  <c r="F24" i="53"/>
  <c r="F25" i="53"/>
  <c r="F26" i="53"/>
  <c r="F27" i="53"/>
  <c r="F28" i="53"/>
  <c r="F29" i="53"/>
  <c r="F30" i="53"/>
  <c r="F31" i="53"/>
  <c r="F32" i="53"/>
  <c r="F33" i="53"/>
  <c r="F34" i="53"/>
  <c r="F35" i="53"/>
  <c r="F36" i="53"/>
  <c r="F37" i="53"/>
  <c r="F38" i="53"/>
  <c r="F39" i="53"/>
  <c r="F40" i="53"/>
  <c r="F41" i="53"/>
  <c r="F42" i="53"/>
  <c r="F43" i="53"/>
  <c r="F44" i="53"/>
  <c r="F45" i="53"/>
  <c r="F46" i="53"/>
  <c r="F47" i="53"/>
  <c r="F48" i="53"/>
  <c r="F49" i="53"/>
  <c r="F50" i="53"/>
  <c r="F55" i="53"/>
  <c r="C11" i="53"/>
  <c r="E9" i="53"/>
  <c r="C18" i="53"/>
  <c r="E53" i="53"/>
  <c r="H24" i="53"/>
  <c r="H28" i="53"/>
  <c r="H30" i="53"/>
  <c r="H29" i="53"/>
  <c r="H37" i="53"/>
  <c r="B12" i="53"/>
  <c r="H33" i="53"/>
  <c r="H25" i="53"/>
  <c r="H26" i="53"/>
  <c r="H27" i="53"/>
  <c r="H31" i="53"/>
  <c r="H32" i="53"/>
  <c r="H34" i="53"/>
  <c r="H35" i="53"/>
  <c r="H36" i="53"/>
  <c r="H38" i="53"/>
  <c r="H39" i="53"/>
  <c r="H40" i="53"/>
  <c r="H41" i="53"/>
  <c r="H42" i="53"/>
  <c r="H43" i="53"/>
  <c r="H44" i="53"/>
  <c r="H45" i="53"/>
  <c r="H46" i="53"/>
  <c r="H47" i="53"/>
  <c r="H48" i="53"/>
  <c r="H49" i="53"/>
  <c r="H50" i="53"/>
  <c r="H51" i="53"/>
  <c r="H52" i="53"/>
  <c r="B18" i="53"/>
  <c r="G24" i="53"/>
  <c r="G25" i="53"/>
  <c r="G26" i="53"/>
  <c r="G27" i="53"/>
  <c r="G28" i="53"/>
  <c r="G29" i="53"/>
  <c r="G30" i="53"/>
  <c r="G31" i="53"/>
  <c r="G32" i="53"/>
  <c r="G33" i="53"/>
  <c r="G34" i="53"/>
  <c r="G35" i="53"/>
  <c r="G36" i="53"/>
  <c r="G37" i="53"/>
  <c r="G38" i="53"/>
  <c r="G39" i="53"/>
  <c r="G40" i="53"/>
  <c r="G41" i="53"/>
  <c r="G42" i="53"/>
  <c r="G43" i="53"/>
  <c r="G44" i="53"/>
  <c r="G45" i="53"/>
  <c r="G46" i="53"/>
  <c r="G47" i="53"/>
  <c r="G48" i="53"/>
  <c r="G49" i="53"/>
  <c r="G50" i="53"/>
  <c r="G51" i="53"/>
  <c r="G52" i="53"/>
  <c r="B17" i="53"/>
  <c r="B16" i="53"/>
  <c r="B13" i="53"/>
  <c r="B14" i="53"/>
  <c r="B15" i="53"/>
  <c r="B36" i="52"/>
  <c r="B37" i="52"/>
  <c r="B38" i="52"/>
  <c r="B39" i="52"/>
  <c r="B40" i="52"/>
  <c r="B101" i="52"/>
  <c r="B102" i="52"/>
  <c r="B103" i="52"/>
  <c r="B104" i="52"/>
  <c r="B105" i="52"/>
  <c r="B86" i="52"/>
  <c r="B87" i="52"/>
  <c r="B88" i="52"/>
  <c r="B89" i="52"/>
  <c r="B90" i="52"/>
  <c r="B71" i="52"/>
  <c r="B72" i="52"/>
  <c r="B73" i="52"/>
  <c r="B74" i="52"/>
  <c r="B75" i="52"/>
  <c r="B51" i="52"/>
  <c r="B52" i="52"/>
  <c r="B53" i="52"/>
  <c r="B54" i="52"/>
  <c r="B55" i="52"/>
  <c r="B56" i="52"/>
  <c r="B57" i="52"/>
  <c r="B58" i="52"/>
  <c r="B59" i="52"/>
  <c r="B60" i="52"/>
  <c r="B2" i="52"/>
  <c r="B3" i="52"/>
  <c r="B4" i="52"/>
  <c r="B5" i="52"/>
  <c r="B6" i="52"/>
  <c r="B7" i="52"/>
  <c r="B8" i="52"/>
  <c r="B9" i="52"/>
  <c r="B10" i="52"/>
  <c r="B11" i="52"/>
  <c r="B12" i="52"/>
  <c r="B13" i="52"/>
  <c r="B14" i="52"/>
  <c r="B15" i="52"/>
  <c r="B16" i="52"/>
  <c r="B17" i="52"/>
  <c r="B18" i="52"/>
  <c r="B19" i="52"/>
  <c r="B20" i="52"/>
  <c r="B21" i="52"/>
  <c r="B22" i="52"/>
  <c r="B23" i="52"/>
  <c r="B24" i="52"/>
  <c r="B25" i="52"/>
  <c r="B26" i="52"/>
  <c r="B27" i="52"/>
  <c r="B28" i="52"/>
  <c r="B29" i="52"/>
  <c r="B30" i="52"/>
  <c r="B31" i="52"/>
  <c r="B32" i="52"/>
  <c r="B33" i="52"/>
  <c r="B34" i="52"/>
  <c r="B35" i="52"/>
  <c r="B41" i="52"/>
  <c r="B42" i="52"/>
  <c r="B43" i="52"/>
  <c r="B44" i="52"/>
  <c r="B45" i="52"/>
  <c r="B46" i="52"/>
  <c r="B47" i="52"/>
  <c r="B48" i="52"/>
  <c r="B49" i="52"/>
  <c r="B50" i="52"/>
  <c r="B61" i="52"/>
  <c r="B62" i="52"/>
  <c r="B63" i="52"/>
  <c r="B64" i="52"/>
  <c r="B65" i="52"/>
  <c r="B66" i="52"/>
  <c r="B67" i="52"/>
  <c r="B68" i="52"/>
  <c r="B69" i="52"/>
  <c r="B70" i="52"/>
  <c r="B76" i="52"/>
  <c r="B77" i="52"/>
  <c r="B78" i="52"/>
  <c r="B79" i="52"/>
  <c r="B80" i="52"/>
  <c r="B81" i="52"/>
  <c r="B82" i="52"/>
  <c r="B83" i="52"/>
  <c r="B84" i="52"/>
  <c r="B85" i="52"/>
  <c r="B91" i="52"/>
  <c r="B92" i="52"/>
  <c r="B93" i="52"/>
  <c r="B94" i="52"/>
  <c r="B95" i="52"/>
  <c r="B96" i="52"/>
  <c r="B97" i="52"/>
  <c r="B98" i="52"/>
  <c r="B99" i="52"/>
  <c r="B100" i="52"/>
  <c r="B106" i="52"/>
  <c r="B107" i="52"/>
  <c r="B108" i="52"/>
  <c r="B109" i="52"/>
  <c r="B110" i="52"/>
  <c r="B111" i="52"/>
  <c r="B112" i="52"/>
  <c r="B113" i="52"/>
  <c r="B114" i="52"/>
  <c r="B115" i="52"/>
  <c r="B116" i="52"/>
  <c r="B117" i="52"/>
  <c r="B118" i="52"/>
  <c r="B119" i="52"/>
  <c r="B120" i="52"/>
  <c r="B121" i="52"/>
  <c r="B122" i="52"/>
  <c r="B123" i="52"/>
  <c r="B124" i="52"/>
  <c r="B125" i="52"/>
  <c r="B126" i="52"/>
  <c r="B127" i="52"/>
  <c r="B128" i="52"/>
  <c r="B129" i="52"/>
  <c r="B130" i="52"/>
  <c r="B131" i="52"/>
  <c r="B132" i="52"/>
  <c r="B133" i="52"/>
  <c r="B134" i="52"/>
  <c r="B135" i="52"/>
  <c r="B136" i="52"/>
  <c r="B137" i="52"/>
  <c r="B138" i="52"/>
  <c r="B139" i="52"/>
  <c r="B140" i="52"/>
  <c r="B141" i="52"/>
  <c r="B142" i="52"/>
  <c r="B143" i="52"/>
  <c r="B144" i="52"/>
  <c r="B145" i="52"/>
  <c r="B146" i="52"/>
  <c r="B147" i="52"/>
  <c r="B148" i="52"/>
  <c r="B149" i="52"/>
  <c r="B150" i="52"/>
  <c r="B151" i="52"/>
  <c r="B152" i="52"/>
  <c r="B153" i="52"/>
  <c r="B154" i="52"/>
  <c r="B155" i="52"/>
  <c r="H53" i="53"/>
  <c r="C12" i="53"/>
  <c r="C14" i="53"/>
  <c r="C13" i="53"/>
  <c r="C16" i="53"/>
  <c r="C17" i="53"/>
  <c r="C15" i="53"/>
  <c r="G53" i="53"/>
  <c r="B11" i="53"/>
</calcChain>
</file>

<file path=xl/sharedStrings.xml><?xml version="1.0" encoding="utf-8"?>
<sst xmlns="http://schemas.openxmlformats.org/spreadsheetml/2006/main" count="317" uniqueCount="186">
  <si>
    <t>Non-Major Project</t>
  </si>
  <si>
    <t>Internal Major Project</t>
  </si>
  <si>
    <t>State Major Project</t>
  </si>
  <si>
    <t>What percentage of the Mason's budget does the project represent?</t>
  </si>
  <si>
    <t>To what degree are the project team members collocated (same building/campus/etc.)?</t>
  </si>
  <si>
    <t>How important is the project to successful execution of Mason's core business activities?</t>
  </si>
  <si>
    <t>How large of an organizational impact will the project have in the Commonwealth (beyond the impact to just George Mason University)?</t>
  </si>
  <si>
    <t>Duration is 6 to 12 months</t>
  </si>
  <si>
    <t>Duration is 12 to 24 months</t>
  </si>
  <si>
    <t>Duration is greater than 24 months</t>
  </si>
  <si>
    <t>Question Text (Note - these values are auto updated based on the Complexity Question sheet's corresponding question)</t>
  </si>
  <si>
    <t>What is the current Project Reporting &amp; Oversight  Classification?</t>
  </si>
  <si>
    <t>Sponsor owns all the resources needed (within the chain of command)</t>
  </si>
  <si>
    <t>Sponsor owns most of the resources needed (within the chain of command)</t>
  </si>
  <si>
    <t>Sponsor has control of most of the resources needed (matrixed reporting)</t>
  </si>
  <si>
    <t>Sponsor has control of some of the resources needed (matrixed reporting)</t>
  </si>
  <si>
    <t>Data conversion from other sources has little impact and/or is not complex</t>
  </si>
  <si>
    <t>Data conversion from other sources has some impact and/or is moderately complex</t>
  </si>
  <si>
    <t>Data conversion from other sources has a significant impact and/or is very complex</t>
  </si>
  <si>
    <t xml:space="preserve">What level of Data Conversion is required for the project (impact and complexity)? </t>
  </si>
  <si>
    <t>What is the anticipated involvement of the End Users in the  Definition of Project Requirements and Scope?</t>
  </si>
  <si>
    <t>Is the project using proven technology?</t>
  </si>
  <si>
    <t>There is no impact of project failure on the customers</t>
  </si>
  <si>
    <t>Impact of project failure on customers is minimal</t>
  </si>
  <si>
    <t>Impact of project failure on customers is moderate</t>
  </si>
  <si>
    <t>Impact of project failure on customers is high</t>
  </si>
  <si>
    <t>Not applicable</t>
  </si>
  <si>
    <t>Highly involved with development team, provide significant input and have significant ownership of system</t>
  </si>
  <si>
    <t>Play minor roles with development team or have moderate impact on system development</t>
  </si>
  <si>
    <t>Minimal or no user involvement with development team or little user input into process</t>
  </si>
  <si>
    <t>Rapidly changing size or scope; requirements not defined and not signed off by users</t>
  </si>
  <si>
    <t>The project is/has little or no direct impact on current core business activities</t>
  </si>
  <si>
    <t>The project enhances organization core business activities</t>
  </si>
  <si>
    <t>The project is important to the organization core business activities</t>
  </si>
  <si>
    <t>The project is critical to the organization core business activities</t>
  </si>
  <si>
    <t>No business process is impacted</t>
  </si>
  <si>
    <t>No critical processes are impacted</t>
  </si>
  <si>
    <t>Critical business processes are impacted</t>
  </si>
  <si>
    <t>A large portion of the business processes are impacted</t>
  </si>
  <si>
    <t>The technology has been developed but is very new</t>
  </si>
  <si>
    <t>Application of the technology is tried and proven</t>
  </si>
  <si>
    <t>An application of the technology has been tried and is partially proven</t>
  </si>
  <si>
    <t>No data conversion is required</t>
  </si>
  <si>
    <t>Medium</t>
  </si>
  <si>
    <t>Low</t>
  </si>
  <si>
    <t>Basic</t>
  </si>
  <si>
    <t>Check for Blank</t>
  </si>
  <si>
    <t>What is the size of the Project Team (Full Time Equivalents)?</t>
  </si>
  <si>
    <t>What is the project's duration?</t>
  </si>
  <si>
    <t>How much variation in the timeframe can be tolerated?</t>
  </si>
  <si>
    <t>Does the project address State and Federal mandates?</t>
  </si>
  <si>
    <t>The technology is proven and has been available for a number of years</t>
  </si>
  <si>
    <t>The technology has been available for several years</t>
  </si>
  <si>
    <t>What is the anticipated involvement of  the End Users with System Design and Testing?</t>
  </si>
  <si>
    <t>Is the proposed solution applied in a New, Proven, or Tried way?</t>
  </si>
  <si>
    <t>Accuracy of budget estimate is greater than 95% and less than or equal to 100%.</t>
  </si>
  <si>
    <t>Accuracy of budget estimate is greater than 85% and less than or equal to 95%.</t>
  </si>
  <si>
    <t>Accuracy of budget estimate is greater than 50% and less than or equal to 85%</t>
  </si>
  <si>
    <t>Accuracy of budget estimate is less than or equal to 50%.</t>
  </si>
  <si>
    <t>No full time FTEs assigned</t>
  </si>
  <si>
    <t>1 to 2 people</t>
  </si>
  <si>
    <t>2 to 5 people</t>
  </si>
  <si>
    <t>5 or more people</t>
  </si>
  <si>
    <t>No risk</t>
  </si>
  <si>
    <t>Question Number</t>
  </si>
  <si>
    <t>High</t>
  </si>
  <si>
    <t>Score</t>
  </si>
  <si>
    <t>Answer Lists 
(Note--when you click in each answer cell, a drop down list arrow will appear)</t>
  </si>
  <si>
    <t>How significant will the project’s impact be on the business process?</t>
  </si>
  <si>
    <t>A new application of the technology has been tried but is not proven</t>
  </si>
  <si>
    <t>A new application of the technology has never been tried before</t>
  </si>
  <si>
    <t>Project Name</t>
  </si>
  <si>
    <t>Schedule can tolerate major variations</t>
  </si>
  <si>
    <t>Schedule can tolerate minor variations</t>
  </si>
  <si>
    <t>Schedule is fixed and can not be changed</t>
  </si>
  <si>
    <t>The project has little or no direct impact on accomplishment of State and Federal mandates</t>
  </si>
  <si>
    <t>The project enhances accomplishment of State and Federal mandates</t>
  </si>
  <si>
    <t>The project is important to the accomplishment of State and Federal mandates</t>
  </si>
  <si>
    <t>The project is critical to accomplishment of State and Federal mandates</t>
  </si>
  <si>
    <t>How will the failure of the project impact the customers?</t>
  </si>
  <si>
    <t>90-100% of the team in the same location</t>
  </si>
  <si>
    <t>50%-90 of team in same location</t>
  </si>
  <si>
    <t>25% - 50% of team in same location</t>
  </si>
  <si>
    <t>25% or less of team in same location</t>
  </si>
  <si>
    <t>Duration is less than 6 months</t>
  </si>
  <si>
    <t>Schedule is not fixed and therefore highly flexible</t>
  </si>
  <si>
    <t>Project is less than 2% of Mason's budget</t>
  </si>
  <si>
    <t>Project is greater than or equal to 2% but less than 5% of Mason's budget</t>
  </si>
  <si>
    <t>Project is greater than or equal to 5% and less than 15% of Mason's budget</t>
  </si>
  <si>
    <t>Project is 15% or more of Mason's budget</t>
  </si>
  <si>
    <t>Mason and the vendor(s) have executed many similar projects successfully</t>
  </si>
  <si>
    <t>Mason or the vendor have executed several similar projects</t>
  </si>
  <si>
    <t>Mason or the vendor have executed a similar project</t>
  </si>
  <si>
    <t>Neither Mason nor the vendor has executed a similar project</t>
  </si>
  <si>
    <t>Impacts a single division/unit/department</t>
  </si>
  <si>
    <t>Impacts a number of divisions/units/department</t>
  </si>
  <si>
    <t>Impacts all of Mason</t>
  </si>
  <si>
    <t>Impacts Mason and other state agencies as well</t>
  </si>
  <si>
    <t>Is the project sponsor fully resourcing the project?</t>
  </si>
  <si>
    <t>Has Mason and/or the vendor executed a project similar to this before?</t>
  </si>
  <si>
    <t>Requirements well-established, baseline defined, user acceptance high with no changes</t>
  </si>
  <si>
    <t>Requirements well-established, baseline defined, user acceptance high, and few changes</t>
  </si>
  <si>
    <t>Requirements defined but changes to baseline expected; requirements may not have been distributed to all employees</t>
  </si>
  <si>
    <t>Less than $100,000</t>
  </si>
  <si>
    <t>Between $100,000 and $500,000</t>
  </si>
  <si>
    <t>Between $500,000 and $1,000,000</t>
  </si>
  <si>
    <t>Greater than $1 Million</t>
  </si>
  <si>
    <t>What is the total project cost?</t>
  </si>
  <si>
    <t>What is the estimated total cost for hardware?</t>
  </si>
  <si>
    <t>Question #</t>
  </si>
  <si>
    <t>Answer Choices</t>
  </si>
  <si>
    <t>What is the estimated total cost for software?</t>
  </si>
  <si>
    <t>What is the estimated cost of application development or software configuration services?</t>
  </si>
  <si>
    <t>How much confidence is there in the expenditure and funding projections?</t>
  </si>
  <si>
    <t>Complexity Score</t>
  </si>
  <si>
    <t>Risk Score</t>
  </si>
  <si>
    <t>Risk Section</t>
  </si>
  <si>
    <t>Budget</t>
  </si>
  <si>
    <t>Management</t>
  </si>
  <si>
    <t>Failure</t>
  </si>
  <si>
    <t>Mission Critical</t>
  </si>
  <si>
    <t>Complexity</t>
  </si>
  <si>
    <t xml:space="preserve">Have sufficient project funds been budgeted and allocated? </t>
  </si>
  <si>
    <t>Is funding available for maintenance of the project deliverable after project closure?</t>
  </si>
  <si>
    <t>Is this project dependent on another projects deliverable?</t>
  </si>
  <si>
    <t>What is the level of management  commitment?</t>
  </si>
  <si>
    <t>What is the experience and training level of Mason's project managers?</t>
  </si>
  <si>
    <t>How politically sensitive is the project?</t>
  </si>
  <si>
    <t>Risk Category</t>
  </si>
  <si>
    <t>All funding is budgeted and allocated.</t>
  </si>
  <si>
    <t>Minimum essential funding is budgeted and allocated.</t>
  </si>
  <si>
    <t>Funding is available but not allocated.</t>
  </si>
  <si>
    <t>Funding is not budgeted or allocated.</t>
  </si>
  <si>
    <t>Maintenance funding is available.</t>
  </si>
  <si>
    <t>Maintenance funding is planned and available.</t>
  </si>
  <si>
    <t>Maintenance funding is planned but constrained.</t>
  </si>
  <si>
    <t>Maintenance funding has not been planned.</t>
  </si>
  <si>
    <t>No other deliverables are required.</t>
  </si>
  <si>
    <t>Other deliverables enhance the project.</t>
  </si>
  <si>
    <t>The project will utilize other project deliverables.</t>
  </si>
  <si>
    <t>A project deliverable from another project is required.</t>
  </si>
  <si>
    <t>Project requires no external resources.</t>
  </si>
  <si>
    <t>Project requires few external resources.</t>
  </si>
  <si>
    <t>Project requires some external resources.</t>
  </si>
  <si>
    <t>External resources are critical to the project.</t>
  </si>
  <si>
    <t>External</t>
  </si>
  <si>
    <t>Management has made the project a priority.</t>
  </si>
  <si>
    <t>Management is committed to the project.</t>
  </si>
  <si>
    <t>Management has demonstrated interest.</t>
  </si>
  <si>
    <t>Management is not committed.</t>
  </si>
  <si>
    <t>Mason's project managers are well trained and very experienced.</t>
  </si>
  <si>
    <t>Mason's project managers have training and experience.</t>
  </si>
  <si>
    <t>Mason's project managers have some  training or experience.</t>
  </si>
  <si>
    <t>Mason's has no project managers.</t>
  </si>
  <si>
    <t>Political climate has no impact on the project.</t>
  </si>
  <si>
    <t>Political climate has very little impact on the project.</t>
  </si>
  <si>
    <t>The project is sensitive to political climate.</t>
  </si>
  <si>
    <t>The project is very sensitive to political climate.</t>
  </si>
  <si>
    <t>The technology is in development (Leading Edge)</t>
  </si>
  <si>
    <t>Budget Risk</t>
  </si>
  <si>
    <t>Management Risk</t>
  </si>
  <si>
    <t>External Dependency Risk</t>
  </si>
  <si>
    <t>Risk of Failure</t>
  </si>
  <si>
    <t>Complexity Risk</t>
  </si>
  <si>
    <t>Mission Critical Risk</t>
  </si>
  <si>
    <t>PROJECT INFORMATION</t>
  </si>
  <si>
    <t>Project Phase</t>
  </si>
  <si>
    <t>Prepared By</t>
  </si>
  <si>
    <t>Prepared Date</t>
  </si>
  <si>
    <t>RESULTS</t>
  </si>
  <si>
    <t>Project Complexity</t>
  </si>
  <si>
    <t>Overall Project Risk</t>
  </si>
  <si>
    <t>Rating</t>
  </si>
  <si>
    <t>&lt;--Verify all questions answered</t>
  </si>
  <si>
    <t>Criteria</t>
  </si>
  <si>
    <t>Ratings will appear once all questions are answered
Scores are interim until all questions are answered</t>
  </si>
  <si>
    <t>Instructions:  Complete the Project Information and Risk and Complexity Questions.  The results will calculate automatically when all questions have responses.  Document the results on the Project Risk and Complexity page in EPMO.
Documentation Requirements are based upon project Complexity and are in addtion to the project workflow requirements captured directly on the forms in EPMO.
Note, if the Project Reporting Requirements Questionnaire yielded a "Non-Major" project and the Total Project Cost is &lt; $100,000, the project will automatically be classified as "Basic" regardless of the complexity score calculated.</t>
  </si>
  <si>
    <t>REQUIRED DOCUMENTATION (based on Project Complexity results)</t>
  </si>
  <si>
    <t>QUESTIONS</t>
  </si>
  <si>
    <t>Risk and Complexity Question</t>
  </si>
  <si>
    <t>What is the calculated Overall Risk level for the project? (Auto-filled from data above)</t>
  </si>
  <si>
    <t xml:space="preserve">Initiation - Cost Benefit Analysis (template)
Planning - Work Breakdown Structure (EPMO Tool)
Planning - Project Schedule (EPMO Tool)
Planning - Resource Plan (template)
Planning - Budget Plan (template)
Planning - Project Performance Plan (template)
Planning - Procurement Plan (template)
Planning - Risk Management Plan (template)
Planning - Communications Plan (template)
Planning - Change and Configuration Management Plan (template)
Planning - Quality Management and IV&amp;V Plan (template)
Planning - Project Plan Executive Summary (template)
Execution - Status Report (on-line form)
Execution - Meeting Agendas and Minutes (per project)
Execution - Procurement Documents and Log (on-line form / per project)
Execution - Change Control Request (template)
Execution - Issue Log and Issue Management (on-line form)
Execution - User Acceptance (template)
Closeout - Project Closeout Report (template)
</t>
  </si>
  <si>
    <t xml:space="preserve">Selection - Cost Benefit Analysis (template)
Planning - Project Schedule (EPMO Tool)
Planning - Risk Management Plan (template)
Planning - Communications Plan (template)
Planning - Project Plan Executive Summary (template)
Execution - Status Report (on-line form)
Execution - Meeting Agendas and Minutes (per project)
Execution - Procurement Documents and Log (on-line form / per project)
Execution - Issue Log and Issue Management (on-line form)
</t>
  </si>
  <si>
    <t xml:space="preserve">Initiation - Cost Benefit Analysis (template)
Planning - Work Breakdown Structure (EPMO Tool)
Planning - Project Schedule (EPMO Tool)
Planning - Budget Plan (template)
Planning - Project Performance Plan (template)
Planning - Procurement Plan (template)
Planning - Risk Management Plan (template)
Planning - Communications Plan (template)
Planning - Change and Configuration Management Plan (template)
Planning - Quality Management and IV&amp;V Plan (template)
Planning - Project Plan Executive Summary (template)
Execution - Status Report (on-line form)
Execution - Meeting Agendas and Minutes (per project)
Execution - Procurement Documents and Log (on-line form / per project)
Execution - Issue Log and Issue Management (on-line form)
Execution - User Acceptance (template)
Closeout - Project Closeout Report (template)
</t>
  </si>
  <si>
    <t xml:space="preserve">Selection - Cost Benefit Analysis (template)
Planning - Project Schedule (EPMO Tool)
Planning - Budget Plan (template)
Planning - Project Performance Plan (template)
Planning - Risk Management Plan (template)
Planning - Communications Plan (template)
Planning - Quality Management and IV&amp;V Plan (template)
Planning - Project Plan Executive Summary (template)
Execution - Status Report (on-line form)
Execution - Meeting Agendas and Minutes (per project)
Execution - Procurement Documents and Log (on-line form / per project)
Execution - Issue Log and Issue Management (on-line form)
Closeout - Project Closeout Report (template)
</t>
  </si>
  <si>
    <t>Does this project require resources from other organizations outside ITS?</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</si>
</sst>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0"/>
      <name val="Arial"/>
    </font>
    <font>
      <sz val="10"/>
      <name val="Arial"/>
    </font>
    <font>
      <sz val="8"/>
      <name val="Arial"/>
    </font>
    <font>
      <b/>
      <sz val="10"/>
      <name val="Arial"/>
    </font>
    <font>
      <sz val="10"/>
      <name val="Arial"/>
    </font>
    <font>
      <sz val="10"/>
      <name val="Helvetica"/>
      <family val="2"/>
    </font>
    <font>
      <sz val="10"/>
      <name val="Arial"/>
    </font>
    <font>
      <sz val="10"/>
      <name val="Arial"/>
    </font>
    <font>
      <i/>
      <sz val="10"/>
      <name val="Arial"/>
    </font>
    <font>
      <sz val="10"/>
      <name val="Arial"/>
    </font>
    <font>
      <sz val="10"/>
      <name val="Times New Roman"/>
      <family val="1"/>
    </font>
    <font>
      <b/>
      <sz val="12"/>
      <name val="Arial"/>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9EDCF"/>
        <bgColor indexed="64"/>
      </patternFill>
    </fill>
    <fill>
      <patternFill patternType="solid">
        <fgColor rgb="FFCCFFCC"/>
        <bgColor indexed="64"/>
      </patternFill>
    </fill>
  </fills>
  <borders count="39">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double">
        <color auto="1"/>
      </bottom>
      <diagonal/>
    </border>
    <border>
      <left style="thin">
        <color auto="1"/>
      </left>
      <right style="thin">
        <color auto="1"/>
      </right>
      <top style="medium">
        <color auto="1"/>
      </top>
      <bottom style="double">
        <color auto="1"/>
      </bottom>
      <diagonal/>
    </border>
    <border>
      <left style="thin">
        <color auto="1"/>
      </left>
      <right style="medium">
        <color auto="1"/>
      </right>
      <top style="medium">
        <color auto="1"/>
      </top>
      <bottom style="double">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s>
  <cellStyleXfs count="1">
    <xf numFmtId="0" fontId="0" fillId="0" borderId="0"/>
  </cellStyleXfs>
  <cellXfs count="112">
    <xf numFmtId="0" fontId="0" fillId="0" borderId="0" xfId="0"/>
    <xf numFmtId="0" fontId="0" fillId="0" borderId="1" xfId="0" applyFill="1" applyBorder="1" applyAlignment="1">
      <alignment wrapText="1"/>
    </xf>
    <xf numFmtId="0" fontId="5" fillId="0" borderId="1" xfId="0" applyFont="1" applyFill="1" applyBorder="1" applyAlignment="1">
      <alignment wrapText="1"/>
    </xf>
    <xf numFmtId="0" fontId="4" fillId="0" borderId="1" xfId="0" applyFont="1" applyFill="1" applyBorder="1" applyAlignment="1">
      <alignment wrapText="1"/>
    </xf>
    <xf numFmtId="0" fontId="4" fillId="0" borderId="1" xfId="0" applyFont="1" applyBorder="1" applyAlignment="1">
      <alignment wrapText="1"/>
    </xf>
    <xf numFmtId="0" fontId="0" fillId="0" borderId="1" xfId="0" applyFill="1" applyBorder="1"/>
    <xf numFmtId="0" fontId="3" fillId="0" borderId="1" xfId="0" applyFont="1" applyFill="1" applyBorder="1" applyAlignment="1">
      <alignment horizontal="center"/>
    </xf>
    <xf numFmtId="0" fontId="3" fillId="0" borderId="1" xfId="0" applyFont="1" applyBorder="1" applyAlignment="1">
      <alignment horizontal="center"/>
    </xf>
    <xf numFmtId="0" fontId="3" fillId="0" borderId="1" xfId="0" applyFont="1" applyBorder="1" applyAlignment="1">
      <alignment horizontal="center" wrapText="1"/>
    </xf>
    <xf numFmtId="0" fontId="3" fillId="0" borderId="0" xfId="0" applyFont="1" applyBorder="1" applyAlignment="1">
      <alignment horizontal="center"/>
    </xf>
    <xf numFmtId="0" fontId="0" fillId="0" borderId="0" xfId="0" applyBorder="1"/>
    <xf numFmtId="0" fontId="4" fillId="0" borderId="0" xfId="0" applyFont="1" applyBorder="1" applyAlignment="1">
      <alignment wrapText="1"/>
    </xf>
    <xf numFmtId="0" fontId="0" fillId="0" borderId="0" xfId="0" applyBorder="1" applyAlignment="1">
      <alignment wrapText="1"/>
    </xf>
    <xf numFmtId="0" fontId="3" fillId="2" borderId="1" xfId="0" applyFont="1" applyFill="1" applyBorder="1" applyAlignment="1">
      <alignment horizontal="center"/>
    </xf>
    <xf numFmtId="0" fontId="4" fillId="2" borderId="1" xfId="0" applyFont="1" applyFill="1" applyBorder="1" applyAlignment="1">
      <alignment wrapText="1"/>
    </xf>
    <xf numFmtId="0" fontId="0" fillId="2" borderId="1" xfId="0" applyFill="1" applyBorder="1" applyAlignment="1">
      <alignment wrapText="1"/>
    </xf>
    <xf numFmtId="0" fontId="0" fillId="2" borderId="1" xfId="0" applyFill="1" applyBorder="1"/>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0" fillId="0" borderId="0" xfId="0" applyFill="1" applyBorder="1"/>
    <xf numFmtId="0" fontId="0" fillId="0" borderId="1" xfId="0" applyFont="1" applyBorder="1" applyAlignment="1">
      <alignment wrapText="1"/>
    </xf>
    <xf numFmtId="0" fontId="0" fillId="0" borderId="1" xfId="0" applyFont="1" applyFill="1" applyBorder="1"/>
    <xf numFmtId="0" fontId="6" fillId="0" borderId="0" xfId="0" applyFont="1" applyFill="1" applyBorder="1" applyAlignment="1" applyProtection="1">
      <alignment wrapText="1"/>
    </xf>
    <xf numFmtId="0" fontId="7" fillId="0" borderId="0" xfId="0" applyFont="1" applyBorder="1" applyAlignment="1" applyProtection="1">
      <alignment wrapText="1"/>
    </xf>
    <xf numFmtId="0" fontId="6" fillId="0" borderId="0" xfId="0" applyFont="1" applyBorder="1" applyAlignment="1" applyProtection="1">
      <alignment wrapText="1"/>
    </xf>
    <xf numFmtId="0" fontId="11" fillId="4" borderId="2" xfId="0" applyFont="1" applyFill="1" applyBorder="1" applyAlignment="1" applyProtection="1">
      <alignment horizontal="center" vertical="center" wrapText="1"/>
    </xf>
    <xf numFmtId="0" fontId="11" fillId="4" borderId="3" xfId="0" applyFont="1" applyFill="1" applyBorder="1" applyAlignment="1" applyProtection="1">
      <alignment horizontal="center" vertical="center" wrapText="1"/>
    </xf>
    <xf numFmtId="0" fontId="11" fillId="4" borderId="4" xfId="0" applyFont="1" applyFill="1" applyBorder="1" applyAlignment="1" applyProtection="1">
      <alignment horizontal="center" vertical="center" wrapText="1"/>
    </xf>
    <xf numFmtId="0" fontId="3" fillId="0" borderId="5" xfId="0" applyFont="1" applyBorder="1" applyAlignment="1" applyProtection="1">
      <alignment vertical="center" wrapText="1"/>
    </xf>
    <xf numFmtId="0" fontId="6" fillId="4" borderId="6" xfId="0" applyFont="1" applyFill="1" applyBorder="1" applyAlignment="1" applyProtection="1">
      <alignment horizontal="center" vertical="center" wrapText="1"/>
    </xf>
    <xf numFmtId="0" fontId="3" fillId="4" borderId="7" xfId="0" applyFont="1" applyFill="1" applyBorder="1" applyAlignment="1" applyProtection="1">
      <alignment horizontal="center" vertical="center" wrapText="1"/>
    </xf>
    <xf numFmtId="0" fontId="3" fillId="0" borderId="8" xfId="0" applyFont="1" applyBorder="1" applyAlignment="1" applyProtection="1">
      <alignment vertical="center" wrapText="1"/>
    </xf>
    <xf numFmtId="0" fontId="6" fillId="4" borderId="1" xfId="0" applyFont="1" applyFill="1" applyBorder="1" applyAlignment="1" applyProtection="1">
      <alignment horizontal="center" vertical="center" wrapText="1"/>
    </xf>
    <xf numFmtId="0" fontId="3" fillId="4" borderId="9" xfId="0" applyFont="1" applyFill="1" applyBorder="1" applyAlignment="1" applyProtection="1">
      <alignment horizontal="center" vertical="center" wrapText="1"/>
    </xf>
    <xf numFmtId="0" fontId="3" fillId="0" borderId="10" xfId="0" applyFont="1" applyBorder="1" applyAlignment="1" applyProtection="1">
      <alignment vertical="center" wrapText="1"/>
    </xf>
    <xf numFmtId="0" fontId="6" fillId="4" borderId="11" xfId="0" applyFont="1" applyFill="1" applyBorder="1" applyAlignment="1" applyProtection="1">
      <alignment horizontal="center" vertical="center" wrapText="1"/>
    </xf>
    <xf numFmtId="0" fontId="3" fillId="4" borderId="12"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 fillId="0" borderId="0" xfId="0" applyFont="1" applyFill="1" applyBorder="1" applyAlignment="1" applyProtection="1">
      <alignment wrapText="1"/>
    </xf>
    <xf numFmtId="0" fontId="1" fillId="0" borderId="0" xfId="0" applyFont="1" applyBorder="1" applyAlignment="1" applyProtection="1">
      <alignment wrapText="1"/>
    </xf>
    <xf numFmtId="0" fontId="3" fillId="3" borderId="13" xfId="0" applyFont="1" applyFill="1" applyBorder="1" applyAlignment="1" applyProtection="1">
      <alignment horizontal="center" vertical="center" wrapText="1"/>
    </xf>
    <xf numFmtId="0" fontId="3" fillId="3" borderId="14" xfId="0" applyFont="1" applyFill="1" applyBorder="1" applyAlignment="1" applyProtection="1">
      <alignment vertical="center" wrapText="1"/>
    </xf>
    <xf numFmtId="0" fontId="3" fillId="3" borderId="15" xfId="0" applyFont="1" applyFill="1" applyBorder="1" applyAlignment="1" applyProtection="1">
      <alignment vertical="center" wrapText="1"/>
    </xf>
    <xf numFmtId="0" fontId="3" fillId="3" borderId="16" xfId="0" applyFont="1" applyFill="1" applyBorder="1" applyAlignment="1" applyProtection="1">
      <alignment horizontal="center" vertical="center" wrapText="1"/>
    </xf>
    <xf numFmtId="0" fontId="3" fillId="3" borderId="1" xfId="0" applyFont="1" applyFill="1" applyBorder="1" applyAlignment="1" applyProtection="1">
      <alignment horizontal="center" vertical="center" wrapText="1"/>
    </xf>
    <xf numFmtId="0" fontId="3" fillId="3" borderId="1" xfId="0" applyFont="1" applyFill="1" applyBorder="1" applyAlignment="1" applyProtection="1">
      <alignment vertical="center" wrapText="1"/>
    </xf>
    <xf numFmtId="0" fontId="0" fillId="0" borderId="8" xfId="0" applyFont="1" applyFill="1" applyBorder="1" applyAlignment="1" applyProtection="1">
      <alignment horizontal="center" vertical="center" wrapText="1"/>
    </xf>
    <xf numFmtId="0" fontId="0" fillId="0" borderId="1" xfId="0" applyFont="1" applyFill="1" applyBorder="1" applyAlignment="1" applyProtection="1">
      <alignment vertical="center" wrapText="1"/>
    </xf>
    <xf numFmtId="0" fontId="7" fillId="0" borderId="16" xfId="0" applyFont="1" applyBorder="1" applyAlignment="1" applyProtection="1">
      <alignment wrapText="1"/>
    </xf>
    <xf numFmtId="0" fontId="7" fillId="0" borderId="1" xfId="0" applyFont="1" applyBorder="1" applyAlignment="1" applyProtection="1">
      <alignment wrapText="1"/>
    </xf>
    <xf numFmtId="0" fontId="1" fillId="0" borderId="1" xfId="0" applyFont="1" applyBorder="1" applyAlignment="1" applyProtection="1">
      <alignment wrapText="1"/>
    </xf>
    <xf numFmtId="0" fontId="0" fillId="0" borderId="0" xfId="0" applyFont="1" applyBorder="1" applyAlignment="1" applyProtection="1">
      <alignment wrapText="1"/>
    </xf>
    <xf numFmtId="0" fontId="0" fillId="0" borderId="1" xfId="0" applyFont="1" applyBorder="1" applyAlignment="1" applyProtection="1">
      <alignment wrapText="1"/>
    </xf>
    <xf numFmtId="0" fontId="6" fillId="0" borderId="1" xfId="0" applyFont="1" applyBorder="1" applyAlignment="1" applyProtection="1">
      <alignment wrapText="1"/>
    </xf>
    <xf numFmtId="0" fontId="5" fillId="0" borderId="1" xfId="0" applyFont="1" applyFill="1" applyBorder="1" applyAlignment="1" applyProtection="1">
      <alignment vertical="center" wrapText="1"/>
    </xf>
    <xf numFmtId="0" fontId="0" fillId="0" borderId="10" xfId="0" applyFont="1" applyFill="1" applyBorder="1" applyAlignment="1" applyProtection="1">
      <alignment horizontal="center" vertical="center" wrapText="1"/>
    </xf>
    <xf numFmtId="0" fontId="0" fillId="0" borderId="11" xfId="0" applyFont="1" applyFill="1" applyBorder="1" applyAlignment="1" applyProtection="1">
      <alignment vertical="center" wrapText="1"/>
    </xf>
    <xf numFmtId="0" fontId="0" fillId="4" borderId="12" xfId="0" applyFont="1" applyFill="1" applyBorder="1" applyAlignment="1" applyProtection="1">
      <alignment vertical="center" wrapText="1"/>
    </xf>
    <xf numFmtId="0" fontId="3" fillId="0" borderId="0" xfId="0" applyFont="1" applyBorder="1" applyAlignment="1" applyProtection="1">
      <alignment wrapText="1"/>
    </xf>
    <xf numFmtId="0" fontId="0" fillId="5" borderId="9" xfId="0" applyFont="1" applyFill="1" applyBorder="1" applyAlignment="1" applyProtection="1">
      <alignment vertical="center" wrapText="1"/>
      <protection locked="0"/>
    </xf>
    <xf numFmtId="0" fontId="6" fillId="0" borderId="17" xfId="0" applyFont="1" applyBorder="1" applyAlignment="1" applyProtection="1">
      <alignment wrapText="1"/>
    </xf>
    <xf numFmtId="0" fontId="6" fillId="0" borderId="17" xfId="0" applyFont="1" applyFill="1" applyBorder="1" applyAlignment="1" applyProtection="1">
      <alignment wrapText="1"/>
    </xf>
    <xf numFmtId="0" fontId="11" fillId="0" borderId="18" xfId="0" applyFont="1" applyBorder="1" applyAlignment="1" applyProtection="1">
      <alignment vertical="center" wrapText="1"/>
    </xf>
    <xf numFmtId="0" fontId="6" fillId="0" borderId="19" xfId="0" applyFont="1" applyBorder="1" applyAlignment="1" applyProtection="1">
      <alignment vertical="center" wrapText="1"/>
    </xf>
    <xf numFmtId="0" fontId="6" fillId="0" borderId="19" xfId="0" applyFont="1" applyFill="1" applyBorder="1" applyAlignment="1" applyProtection="1">
      <alignment vertical="center" wrapText="1"/>
    </xf>
    <xf numFmtId="0" fontId="6" fillId="0" borderId="20" xfId="0" applyFont="1" applyBorder="1" applyAlignment="1" applyProtection="1">
      <alignment vertical="center" wrapText="1"/>
    </xf>
    <xf numFmtId="0" fontId="1" fillId="0" borderId="0" xfId="0" applyFont="1" applyBorder="1" applyAlignment="1" applyProtection="1">
      <alignment vertical="center" wrapText="1"/>
    </xf>
    <xf numFmtId="0" fontId="7" fillId="0" borderId="0" xfId="0" applyFont="1" applyBorder="1" applyAlignment="1" applyProtection="1">
      <alignment vertical="center" wrapText="1"/>
    </xf>
    <xf numFmtId="0" fontId="6" fillId="0" borderId="0" xfId="0" applyFont="1" applyBorder="1" applyAlignment="1" applyProtection="1">
      <alignment vertical="center" wrapText="1"/>
    </xf>
    <xf numFmtId="0" fontId="6" fillId="0" borderId="0" xfId="0" applyFont="1" applyFill="1" applyBorder="1" applyAlignment="1" applyProtection="1">
      <alignment vertical="center" wrapText="1"/>
    </xf>
    <xf numFmtId="0" fontId="11" fillId="0" borderId="21" xfId="0" applyFont="1" applyBorder="1" applyAlignment="1" applyProtection="1">
      <alignment vertical="center" wrapText="1"/>
    </xf>
    <xf numFmtId="0" fontId="3" fillId="0" borderId="13" xfId="0" applyFont="1" applyBorder="1" applyAlignment="1" applyProtection="1">
      <alignment vertical="center" wrapText="1"/>
    </xf>
    <xf numFmtId="0" fontId="4" fillId="0" borderId="1" xfId="0" applyFont="1" applyFill="1" applyBorder="1"/>
    <xf numFmtId="0" fontId="9" fillId="0" borderId="1" xfId="0" applyFont="1" applyFill="1" applyBorder="1"/>
    <xf numFmtId="0" fontId="10" fillId="0" borderId="1" xfId="0" applyFont="1" applyFill="1" applyBorder="1"/>
    <xf numFmtId="0" fontId="10" fillId="0" borderId="1" xfId="0" applyFont="1" applyFill="1" applyBorder="1" applyAlignment="1">
      <alignment wrapText="1"/>
    </xf>
    <xf numFmtId="0" fontId="3" fillId="6" borderId="1" xfId="0" applyFont="1" applyFill="1" applyBorder="1" applyAlignment="1">
      <alignment horizontal="center"/>
    </xf>
    <xf numFmtId="0" fontId="0" fillId="6" borderId="1" xfId="0" applyFill="1" applyBorder="1" applyAlignment="1">
      <alignment wrapText="1"/>
    </xf>
    <xf numFmtId="0" fontId="4" fillId="6" borderId="1" xfId="0" applyFont="1" applyFill="1" applyBorder="1"/>
    <xf numFmtId="0" fontId="0" fillId="6" borderId="1" xfId="0" applyFill="1" applyBorder="1"/>
    <xf numFmtId="0" fontId="4" fillId="6" borderId="1" xfId="0" applyFont="1" applyFill="1" applyBorder="1" applyAlignment="1">
      <alignment wrapText="1"/>
    </xf>
    <xf numFmtId="0" fontId="10" fillId="6" borderId="1" xfId="0" applyFont="1" applyFill="1" applyBorder="1"/>
    <xf numFmtId="0" fontId="10" fillId="6" borderId="1" xfId="0" applyFont="1" applyFill="1" applyBorder="1" applyAlignment="1">
      <alignment wrapText="1"/>
    </xf>
    <xf numFmtId="0" fontId="0" fillId="6" borderId="1" xfId="0" applyFont="1" applyFill="1" applyBorder="1"/>
    <xf numFmtId="0" fontId="5" fillId="6" borderId="1" xfId="0" applyFont="1" applyFill="1" applyBorder="1" applyAlignment="1">
      <alignment wrapText="1"/>
    </xf>
    <xf numFmtId="0" fontId="0" fillId="0" borderId="22" xfId="0" applyFont="1" applyFill="1" applyBorder="1" applyAlignment="1" applyProtection="1">
      <alignment horizontal="left" vertical="center" wrapText="1"/>
    </xf>
    <xf numFmtId="0" fontId="0" fillId="0" borderId="16" xfId="0" applyFont="1" applyFill="1" applyBorder="1" applyAlignment="1" applyProtection="1">
      <alignment horizontal="left" vertical="center" wrapText="1"/>
    </xf>
    <xf numFmtId="0" fontId="11" fillId="0" borderId="18" xfId="0" applyFont="1" applyBorder="1" applyAlignment="1" applyProtection="1">
      <alignment horizontal="left" vertical="center" wrapText="1"/>
    </xf>
    <xf numFmtId="0" fontId="11" fillId="0" borderId="19" xfId="0" applyFont="1" applyBorder="1" applyAlignment="1" applyProtection="1">
      <alignment horizontal="left" vertical="center" wrapText="1"/>
    </xf>
    <xf numFmtId="0" fontId="11" fillId="0" borderId="20" xfId="0" applyFont="1" applyBorder="1" applyAlignment="1" applyProtection="1">
      <alignment horizontal="left" vertical="center" wrapText="1"/>
    </xf>
    <xf numFmtId="0" fontId="8" fillId="0" borderId="0" xfId="0" applyFont="1" applyBorder="1" applyAlignment="1" applyProtection="1">
      <alignment horizontal="left" wrapText="1"/>
    </xf>
    <xf numFmtId="0" fontId="11" fillId="0" borderId="33" xfId="0" applyFont="1" applyBorder="1" applyAlignment="1" applyProtection="1">
      <alignment horizontal="left" vertical="center" wrapText="1"/>
    </xf>
    <xf numFmtId="0" fontId="11" fillId="0" borderId="34" xfId="0" applyFont="1" applyBorder="1" applyAlignment="1" applyProtection="1">
      <alignment horizontal="left" vertical="center" wrapText="1"/>
    </xf>
    <xf numFmtId="0" fontId="11" fillId="0" borderId="35" xfId="0" applyFont="1" applyBorder="1" applyAlignment="1" applyProtection="1">
      <alignment horizontal="left" vertical="center" wrapText="1"/>
    </xf>
    <xf numFmtId="0" fontId="0" fillId="5" borderId="31"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38" xfId="0" applyFont="1" applyFill="1" applyBorder="1" applyAlignment="1" applyProtection="1">
      <alignment horizontal="left" vertical="center" wrapText="1"/>
      <protection locked="0"/>
    </xf>
    <xf numFmtId="0" fontId="2" fillId="0" borderId="28" xfId="0" applyFont="1" applyBorder="1" applyAlignment="1" applyProtection="1">
      <alignment horizontal="left" wrapText="1"/>
    </xf>
    <xf numFmtId="0" fontId="2" fillId="0" borderId="29" xfId="0" applyFont="1" applyBorder="1" applyAlignment="1" applyProtection="1">
      <alignment horizontal="left" wrapText="1"/>
    </xf>
    <xf numFmtId="0" fontId="2" fillId="0" borderId="30" xfId="0" applyFont="1" applyBorder="1" applyAlignment="1" applyProtection="1">
      <alignment horizontal="left" wrapText="1"/>
    </xf>
    <xf numFmtId="0" fontId="3" fillId="3" borderId="31" xfId="0" applyFont="1" applyFill="1" applyBorder="1" applyAlignment="1" applyProtection="1">
      <alignment horizontal="center" vertical="center" wrapText="1"/>
    </xf>
    <xf numFmtId="0" fontId="3" fillId="3" borderId="32" xfId="0" applyFont="1" applyFill="1" applyBorder="1" applyAlignment="1" applyProtection="1">
      <alignment horizontal="center" vertical="center" wrapText="1"/>
    </xf>
    <xf numFmtId="0" fontId="0" fillId="0" borderId="22" xfId="0" applyNumberFormat="1" applyFont="1" applyFill="1" applyBorder="1" applyAlignment="1" applyProtection="1">
      <alignment horizontal="left" vertical="center" wrapText="1"/>
    </xf>
    <xf numFmtId="0" fontId="0" fillId="0" borderId="16" xfId="0" applyNumberFormat="1" applyFont="1" applyFill="1" applyBorder="1" applyAlignment="1" applyProtection="1">
      <alignment horizontal="left" vertical="center" wrapText="1"/>
    </xf>
    <xf numFmtId="0" fontId="0" fillId="0" borderId="23" xfId="0" applyFont="1" applyFill="1" applyBorder="1" applyAlignment="1" applyProtection="1">
      <alignment horizontal="left" vertical="center" wrapText="1"/>
    </xf>
    <xf numFmtId="0" fontId="0" fillId="0" borderId="24" xfId="0" applyFont="1" applyFill="1" applyBorder="1" applyAlignment="1" applyProtection="1">
      <alignment horizontal="left" vertical="center" wrapText="1"/>
    </xf>
    <xf numFmtId="0" fontId="6" fillId="4" borderId="25" xfId="0" applyFont="1" applyFill="1" applyBorder="1" applyAlignment="1" applyProtection="1">
      <alignment horizontal="left" vertical="center" wrapText="1"/>
    </xf>
    <xf numFmtId="0" fontId="6" fillId="4" borderId="26" xfId="0" applyFont="1" applyFill="1" applyBorder="1" applyAlignment="1" applyProtection="1">
      <alignment horizontal="left" vertical="center" wrapText="1"/>
    </xf>
    <xf numFmtId="0" fontId="6" fillId="4" borderId="27" xfId="0" applyFont="1" applyFill="1" applyBorder="1" applyAlignment="1" applyProtection="1">
      <alignment horizontal="left" vertical="center" wrapText="1"/>
    </xf>
  </cellXfs>
  <cellStyles count="1">
    <cellStyle name="Normal" xfId="0" builtinId="0"/>
  </cellStyles>
  <dxfs count="0"/>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6" Type="http://schemas.openxmlformats.org/officeDocument/2006/relationships/calcChain" Target="calcChain.xml"/><Relationship Id="rId1" Type="http://schemas.openxmlformats.org/officeDocument/2006/relationships/worksheet" Target="worksheets/sheet1.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pageSetUpPr fitToPage="1"/>
  </sheetPr>
  <dimension ref="A1:K55"/>
  <sheetViews>
    <sheetView tabSelected="1" zoomScale="150" zoomScaleNormal="150" zoomScalePageLayoutView="150" workbookViewId="0">
      <selection activeCell="B4" sqref="B4:C4"/>
    </sheetView>
  </sheetViews>
  <sheetFormatPr baseColWidth="10" defaultColWidth="9.1640625" defaultRowHeight="12" x14ac:dyDescent="0"/>
  <cols>
    <col min="1" max="1" width="17" style="24" customWidth="1"/>
    <col min="2" max="2" width="8.83203125" style="24" customWidth="1"/>
    <col min="3" max="3" width="19.83203125" style="24" customWidth="1"/>
    <col min="4" max="4" width="1.83203125" style="22" customWidth="1"/>
    <col min="5" max="5" width="71" style="24" customWidth="1"/>
    <col min="6" max="6" width="10.83203125" style="23" hidden="1" customWidth="1"/>
    <col min="7" max="7" width="12.6640625" style="23" hidden="1" customWidth="1"/>
    <col min="8" max="8" width="12" style="23" hidden="1" customWidth="1"/>
    <col min="9" max="9" width="12.83203125" style="24" hidden="1" customWidth="1"/>
    <col min="10" max="16384" width="9.1640625" style="24"/>
  </cols>
  <sheetData>
    <row r="1" spans="1:8" ht="13" thickBot="1">
      <c r="A1" s="60"/>
      <c r="B1" s="60"/>
      <c r="C1" s="60"/>
      <c r="D1" s="61"/>
      <c r="E1" s="60"/>
    </row>
    <row r="2" spans="1:8" s="68" customFormat="1" ht="16" thickBot="1">
      <c r="A2" s="87" t="s">
        <v>165</v>
      </c>
      <c r="B2" s="88"/>
      <c r="C2" s="89"/>
      <c r="D2" s="69"/>
      <c r="E2" s="90" t="s">
        <v>176</v>
      </c>
      <c r="F2" s="67"/>
      <c r="G2" s="67"/>
      <c r="H2" s="67"/>
    </row>
    <row r="3" spans="1:8" ht="30" customHeight="1">
      <c r="A3" s="71" t="s">
        <v>71</v>
      </c>
      <c r="B3" s="94"/>
      <c r="C3" s="95"/>
      <c r="E3" s="90"/>
    </row>
    <row r="4" spans="1:8" ht="30" customHeight="1">
      <c r="A4" s="31" t="s">
        <v>166</v>
      </c>
      <c r="B4" s="96"/>
      <c r="C4" s="97"/>
      <c r="E4" s="90"/>
    </row>
    <row r="5" spans="1:8" ht="30" customHeight="1">
      <c r="A5" s="31" t="s">
        <v>167</v>
      </c>
      <c r="B5" s="96"/>
      <c r="C5" s="97"/>
      <c r="E5" s="90"/>
    </row>
    <row r="6" spans="1:8" ht="30" customHeight="1" thickBot="1">
      <c r="A6" s="34" t="s">
        <v>168</v>
      </c>
      <c r="B6" s="98"/>
      <c r="C6" s="99"/>
      <c r="E6" s="90"/>
    </row>
    <row r="7" spans="1:8" ht="13" thickBot="1"/>
    <row r="8" spans="1:8" s="68" customFormat="1" ht="16" thickBot="1">
      <c r="A8" s="91" t="s">
        <v>169</v>
      </c>
      <c r="B8" s="92"/>
      <c r="C8" s="93"/>
      <c r="D8" s="69"/>
      <c r="E8" s="70" t="s">
        <v>177</v>
      </c>
      <c r="F8" s="67"/>
      <c r="G8" s="67"/>
      <c r="H8" s="67"/>
    </row>
    <row r="9" spans="1:8" ht="24" customHeight="1" thickBot="1">
      <c r="A9" s="100" t="s">
        <v>175</v>
      </c>
      <c r="B9" s="101"/>
      <c r="C9" s="102"/>
      <c r="E9" s="109" t="str">
        <f>IF(C11=Responses!A158,ComplexityHigh,IF(C11=Responses!A160,Responses!B160,IF(C11=Responses!A162,ComplexityLow,IF(C11=Responses!A164,Responses!B164,"Complete all Questions to display Results"))))</f>
        <v>Complete all Questions to display Results</v>
      </c>
    </row>
    <row r="10" spans="1:8" ht="25" customHeight="1" thickBot="1">
      <c r="A10" s="25" t="s">
        <v>174</v>
      </c>
      <c r="B10" s="26" t="s">
        <v>66</v>
      </c>
      <c r="C10" s="27" t="s">
        <v>172</v>
      </c>
      <c r="E10" s="110"/>
    </row>
    <row r="11" spans="1:8" ht="25" customHeight="1" thickTop="1">
      <c r="A11" s="28" t="s">
        <v>170</v>
      </c>
      <c r="B11" s="29">
        <f>SUM(G23:G53)</f>
        <v>0</v>
      </c>
      <c r="C11" s="30" t="str">
        <f>IF(F55=0,IF(E23=Responses!C3,IF(E24=Responses!C7,"Basic",IF(B11&gt;210,"High",IF(B11&gt;125,"Medium","Low"))),IF(B11&gt;210,"High",IF(B11&gt;125,"Medium","Low"))),"-")</f>
        <v>-</v>
      </c>
      <c r="E11" s="110"/>
    </row>
    <row r="12" spans="1:8" ht="25" customHeight="1">
      <c r="A12" s="31" t="s">
        <v>159</v>
      </c>
      <c r="B12" s="32">
        <f>SUMIF($I$23:$I$52,A12,$H$23:$H$52)</f>
        <v>0</v>
      </c>
      <c r="C12" s="33" t="str">
        <f>IF(F55=0,IF(B12&lt;9,"Low", IF(B12&lt;18, "Medium","High")),"-")</f>
        <v>-</v>
      </c>
      <c r="E12" s="110"/>
    </row>
    <row r="13" spans="1:8" ht="25" customHeight="1">
      <c r="A13" s="31" t="s">
        <v>161</v>
      </c>
      <c r="B13" s="32">
        <f>SUMIF($I$23:$I$53,A13,$H$23:$H$53)</f>
        <v>0</v>
      </c>
      <c r="C13" s="33" t="str">
        <f>IF(F55=0,IF(B13&lt;6, "Low", IF(B13&lt;11,"Medium","High")),"-")</f>
        <v>-</v>
      </c>
      <c r="E13" s="110"/>
    </row>
    <row r="14" spans="1:8" ht="25" customHeight="1">
      <c r="A14" s="31" t="s">
        <v>160</v>
      </c>
      <c r="B14" s="32">
        <f>SUMIF($I$23:$I$53,A14,$H$23:$H$53)</f>
        <v>0</v>
      </c>
      <c r="C14" s="33" t="str">
        <f>IF(F55=0,IF(B14&lt;6, "Low", IF(B14&lt;11,"Medium","High")),"-")</f>
        <v>-</v>
      </c>
      <c r="E14" s="110"/>
    </row>
    <row r="15" spans="1:8" ht="25" customHeight="1">
      <c r="A15" s="31" t="s">
        <v>164</v>
      </c>
      <c r="B15" s="32">
        <f>SUMIF($I$23:$I$53,A15,$H$23:$H$53)</f>
        <v>0</v>
      </c>
      <c r="C15" s="33" t="str">
        <f>IF(F55=0,IF(B15&lt;6, "Low", IF(B15&lt;11,"Medium","High")),"-")</f>
        <v>-</v>
      </c>
      <c r="E15" s="110"/>
    </row>
    <row r="16" spans="1:8" ht="25" customHeight="1">
      <c r="A16" s="31" t="s">
        <v>162</v>
      </c>
      <c r="B16" s="32">
        <f>SUMIF($I$23:$I$53,A16,$H$23:$H$53)</f>
        <v>0</v>
      </c>
      <c r="C16" s="33" t="str">
        <f>IF(F55=0,IF(B16&lt;6, "Low", IF(B16&lt;11,"Medium","High")),"-")</f>
        <v>-</v>
      </c>
      <c r="E16" s="110"/>
    </row>
    <row r="17" spans="1:11" ht="25" customHeight="1">
      <c r="A17" s="31" t="s">
        <v>163</v>
      </c>
      <c r="B17" s="32">
        <f>SUMIF($I$23:$I$53,A17,$H$23:$H$53)</f>
        <v>0</v>
      </c>
      <c r="C17" s="33" t="str">
        <f>IF(F55=0,IF(B17&lt;6, "Low", IF(B17&lt;11,"Medium","High")),"-")</f>
        <v>-</v>
      </c>
      <c r="E17" s="110"/>
    </row>
    <row r="18" spans="1:11" ht="25" customHeight="1" thickBot="1">
      <c r="A18" s="34" t="s">
        <v>171</v>
      </c>
      <c r="B18" s="35">
        <f>SUM(H23:H52)</f>
        <v>0</v>
      </c>
      <c r="C18" s="36" t="str">
        <f>IF(F55=0,IF(B18&lt;35,"Low",IF(B18&lt;72,"Medium","High")),"-")</f>
        <v>-</v>
      </c>
      <c r="E18" s="111"/>
    </row>
    <row r="20" spans="1:11" s="22" customFormat="1" ht="13" thickBot="1">
      <c r="E20" s="37"/>
      <c r="F20" s="38"/>
      <c r="G20" s="38"/>
      <c r="H20" s="38"/>
    </row>
    <row r="21" spans="1:11" s="68" customFormat="1" ht="16" thickBot="1">
      <c r="A21" s="62" t="s">
        <v>178</v>
      </c>
      <c r="B21" s="63"/>
      <c r="C21" s="63"/>
      <c r="D21" s="64"/>
      <c r="E21" s="65"/>
      <c r="F21" s="66"/>
      <c r="G21" s="67"/>
      <c r="H21" s="67"/>
    </row>
    <row r="22" spans="1:11" s="39" customFormat="1" ht="24">
      <c r="A22" s="40" t="s">
        <v>64</v>
      </c>
      <c r="B22" s="103" t="s">
        <v>179</v>
      </c>
      <c r="C22" s="104"/>
      <c r="D22" s="41"/>
      <c r="E22" s="42" t="s">
        <v>67</v>
      </c>
      <c r="F22" s="43" t="s">
        <v>46</v>
      </c>
      <c r="G22" s="44" t="s">
        <v>114</v>
      </c>
      <c r="H22" s="45" t="s">
        <v>115</v>
      </c>
      <c r="I22" s="44" t="s">
        <v>116</v>
      </c>
    </row>
    <row r="23" spans="1:11" s="39" customFormat="1" ht="40" customHeight="1">
      <c r="A23" s="46">
        <v>0</v>
      </c>
      <c r="B23" s="85" t="s">
        <v>11</v>
      </c>
      <c r="C23" s="86"/>
      <c r="D23" s="47"/>
      <c r="E23" s="59"/>
      <c r="F23" s="48" t="b">
        <f>ISBLANK(E23)</f>
        <v>1</v>
      </c>
      <c r="G23" s="49"/>
      <c r="H23" s="49"/>
      <c r="I23" s="50"/>
      <c r="K23" s="51"/>
    </row>
    <row r="24" spans="1:11" s="39" customFormat="1" ht="40" customHeight="1">
      <c r="A24" s="46">
        <v>1</v>
      </c>
      <c r="B24" s="85" t="s">
        <v>107</v>
      </c>
      <c r="C24" s="86"/>
      <c r="D24" s="47"/>
      <c r="E24" s="59"/>
      <c r="F24" s="48" t="b">
        <f t="shared" ref="F24:F52" si="0">ISBLANK(E24)</f>
        <v>1</v>
      </c>
      <c r="G24" s="49">
        <f>IF($E24=Responses!$C7,Responses!D7,IF($E24=Responses!$C8,Responses!D8,IF($E24=Responses!$C9,Responses!D9,IF($E24=Responses!$C10,Responses!D10,0))))</f>
        <v>0</v>
      </c>
      <c r="H24" s="49">
        <f>IF($E24=Responses!$C7,Responses!E7,IF($E24=Responses!$C8,Responses!E8,IF($E24=Responses!$C9,Responses!E9,IF($E24=Responses!$C10,Responses!E10,0))))</f>
        <v>0</v>
      </c>
      <c r="I24" s="52" t="s">
        <v>159</v>
      </c>
      <c r="K24" s="51"/>
    </row>
    <row r="25" spans="1:11" s="39" customFormat="1" ht="40" customHeight="1">
      <c r="A25" s="46">
        <v>2</v>
      </c>
      <c r="B25" s="85" t="s">
        <v>108</v>
      </c>
      <c r="C25" s="86"/>
      <c r="D25" s="47"/>
      <c r="E25" s="59"/>
      <c r="F25" s="48" t="b">
        <f t="shared" si="0"/>
        <v>1</v>
      </c>
      <c r="G25" s="49">
        <f>IF($E25=Responses!$C12,Responses!D12,IF($E25=Responses!$C13,Responses!D13,IF($E25=Responses!$C14,Responses!D14,IF($E25=Responses!$C15,Responses!D15,0))))</f>
        <v>0</v>
      </c>
      <c r="H25" s="49">
        <f>IF($E25=Responses!$C12,Responses!E12,IF($E25=Responses!$C13,Responses!E13,IF($E25=Responses!$C14,Responses!E14,IF($E25=Responses!$C15,Responses!E15,0))))</f>
        <v>0</v>
      </c>
      <c r="I25" s="50"/>
      <c r="K25" s="51"/>
    </row>
    <row r="26" spans="1:11" s="39" customFormat="1" ht="40" customHeight="1">
      <c r="A26" s="46">
        <v>3</v>
      </c>
      <c r="B26" s="85" t="s">
        <v>111</v>
      </c>
      <c r="C26" s="86"/>
      <c r="D26" s="47"/>
      <c r="E26" s="59"/>
      <c r="F26" s="48" t="b">
        <f t="shared" si="0"/>
        <v>1</v>
      </c>
      <c r="G26" s="49">
        <f>IF($E26=Responses!$C17,Responses!D17,IF($E26=Responses!$C18,Responses!D18,IF($E26=Responses!$C19,Responses!D19,IF($E26=Responses!$C20,Responses!D20,0))))</f>
        <v>0</v>
      </c>
      <c r="H26" s="49">
        <f>IF($E26=Responses!$C17,Responses!E17,IF($E26=Responses!$C18,Responses!E18,IF($E26=Responses!$C19,Responses!E19,IF($E26=Responses!$C20,Responses!E20,0))))</f>
        <v>0</v>
      </c>
      <c r="I26" s="50"/>
      <c r="K26" s="51"/>
    </row>
    <row r="27" spans="1:11" s="39" customFormat="1" ht="40" customHeight="1">
      <c r="A27" s="46">
        <v>4</v>
      </c>
      <c r="B27" s="85" t="s">
        <v>112</v>
      </c>
      <c r="C27" s="86"/>
      <c r="D27" s="47"/>
      <c r="E27" s="59"/>
      <c r="F27" s="48" t="b">
        <f t="shared" si="0"/>
        <v>1</v>
      </c>
      <c r="G27" s="49">
        <f>IF($E27=Responses!$C22,Responses!D22,IF($E27=Responses!$C23,Responses!D23,IF($E27=Responses!$C24,Responses!D24,IF($E27=Responses!$C25,Responses!D25,0))))</f>
        <v>0</v>
      </c>
      <c r="H27" s="49">
        <f>IF($E27=Responses!$C22,Responses!E22,IF($E27=Responses!$C23,Responses!E23,IF($E27=Responses!$C24,Responses!E24,IF($E27=Responses!$C25,Responses!E25,0))))</f>
        <v>0</v>
      </c>
      <c r="I27" s="50"/>
      <c r="K27" s="51"/>
    </row>
    <row r="28" spans="1:11" ht="40" customHeight="1">
      <c r="A28" s="46">
        <v>5</v>
      </c>
      <c r="B28" s="85" t="s">
        <v>113</v>
      </c>
      <c r="C28" s="86"/>
      <c r="D28" s="47"/>
      <c r="E28" s="59"/>
      <c r="F28" s="48" t="b">
        <f t="shared" si="0"/>
        <v>1</v>
      </c>
      <c r="G28" s="49">
        <f>IF($E28=Responses!$C27,Responses!D27,IF($E28=Responses!$C28,Responses!D28,IF($E28=Responses!$C29,Responses!D29,IF($E28=Responses!$C30,Responses!D30,0))))</f>
        <v>0</v>
      </c>
      <c r="H28" s="49">
        <f>IF($E28=Responses!$C27,Responses!E27,IF($E28=Responses!$C28,Responses!E28,IF($E28=Responses!$C29,Responses!E29,IF($E28=Responses!$C30,Responses!E30,0))))</f>
        <v>0</v>
      </c>
      <c r="I28" s="52" t="s">
        <v>159</v>
      </c>
      <c r="K28" s="51"/>
    </row>
    <row r="29" spans="1:11" ht="40" customHeight="1">
      <c r="A29" s="46">
        <v>6</v>
      </c>
      <c r="B29" s="85" t="s">
        <v>3</v>
      </c>
      <c r="C29" s="86"/>
      <c r="D29" s="47"/>
      <c r="E29" s="59"/>
      <c r="F29" s="48" t="b">
        <f t="shared" si="0"/>
        <v>1</v>
      </c>
      <c r="G29" s="49">
        <f>IF($E29=Responses!$C32,Responses!D32,IF($E29=Responses!$C33,Responses!D33,IF($E29=Responses!$C34,Responses!D34,IF($E29=Responses!$C35,Responses!D35,0))))</f>
        <v>0</v>
      </c>
      <c r="H29" s="49">
        <f>IF($E29=Responses!$C32,Responses!E32,IF($E29=Responses!$C33,Responses!E33,IF($E29=Responses!$C34,Responses!E34,IF($E29=Responses!$C35,Responses!E35,0))))</f>
        <v>0</v>
      </c>
      <c r="I29" s="52" t="s">
        <v>159</v>
      </c>
      <c r="K29" s="51"/>
    </row>
    <row r="30" spans="1:11" ht="40" customHeight="1">
      <c r="A30" s="46">
        <v>7</v>
      </c>
      <c r="B30" s="85" t="s">
        <v>122</v>
      </c>
      <c r="C30" s="86"/>
      <c r="D30" s="47"/>
      <c r="E30" s="59"/>
      <c r="F30" s="48" t="b">
        <f t="shared" si="0"/>
        <v>1</v>
      </c>
      <c r="G30" s="49">
        <f>IF($E30=Responses!$C37,Responses!D37,IF($E30=Responses!$C38,Responses!D38,IF($E30=Responses!$C39,Responses!D39,IF($E30=Responses!$C40,Responses!D40,0))))</f>
        <v>0</v>
      </c>
      <c r="H30" s="49">
        <f>IF($E30=Responses!$C37,Responses!E37,IF($E30=Responses!$C38,Responses!E38,IF($E30=Responses!$C39,Responses!E39,IF($E30=Responses!$C40,Responses!E40,0))))</f>
        <v>0</v>
      </c>
      <c r="I30" s="52" t="s">
        <v>159</v>
      </c>
      <c r="K30" s="51"/>
    </row>
    <row r="31" spans="1:11" ht="40" customHeight="1">
      <c r="A31" s="46">
        <v>8</v>
      </c>
      <c r="B31" s="105" t="s">
        <v>98</v>
      </c>
      <c r="C31" s="106"/>
      <c r="D31" s="47"/>
      <c r="E31" s="59"/>
      <c r="F31" s="48" t="b">
        <f t="shared" si="0"/>
        <v>1</v>
      </c>
      <c r="G31" s="49">
        <f>IF($E31=Responses!$C42,Responses!D42,IF($E31=Responses!$C43,Responses!D43,IF($E31=Responses!$C44,Responses!D44,IF($E31=Responses!$C45,Responses!D45,0))))</f>
        <v>0</v>
      </c>
      <c r="H31" s="49">
        <f>IF($E31=Responses!$C42,Responses!E42,IF($E31=Responses!$C43,Responses!E43,IF($E31=Responses!$C44,Responses!E44,IF($E31=Responses!$C45,Responses!E45,0))))</f>
        <v>0</v>
      </c>
      <c r="I31" s="52" t="s">
        <v>160</v>
      </c>
      <c r="K31" s="51"/>
    </row>
    <row r="32" spans="1:11" ht="40" customHeight="1">
      <c r="A32" s="46">
        <v>9</v>
      </c>
      <c r="B32" s="85" t="s">
        <v>47</v>
      </c>
      <c r="C32" s="86"/>
      <c r="D32" s="47"/>
      <c r="E32" s="59"/>
      <c r="F32" s="48" t="b">
        <f t="shared" si="0"/>
        <v>1</v>
      </c>
      <c r="G32" s="49">
        <f>IF($E32=Responses!$C47,Responses!D47,IF($E32=Responses!$C48,Responses!D48,IF($E32=Responses!$C49,Responses!D49,IF($E32=Responses!$C50,Responses!D50,0))))</f>
        <v>0</v>
      </c>
      <c r="H32" s="49">
        <f>IF($E32=Responses!$C47,Responses!E47,IF($E32=Responses!$C48,Responses!E48,IF($E32=Responses!$C49,Responses!E49,IF($E32=Responses!$C50,Responses!E50,0))))</f>
        <v>0</v>
      </c>
      <c r="I32" s="53"/>
      <c r="K32" s="51"/>
    </row>
    <row r="33" spans="1:11" ht="40" customHeight="1">
      <c r="A33" s="46">
        <v>10</v>
      </c>
      <c r="B33" s="85" t="s">
        <v>126</v>
      </c>
      <c r="C33" s="86"/>
      <c r="D33" s="47"/>
      <c r="E33" s="59"/>
      <c r="F33" s="48" t="b">
        <f t="shared" si="0"/>
        <v>1</v>
      </c>
      <c r="G33" s="49">
        <f>IF($E33=Responses!$C52,Responses!D52,IF($E33=Responses!$C53,Responses!D53,IF($E33=Responses!$C54,Responses!D54,IF($E33=Responses!$C55,Responses!D55,0))))</f>
        <v>0</v>
      </c>
      <c r="H33" s="49">
        <f>IF($E33=Responses!$C52,Responses!E52,IF($E33=Responses!$C53,Responses!E53,IF($E33=Responses!$C54,Responses!E54,IF($E33=Responses!$C55,Responses!E55,0))))</f>
        <v>0</v>
      </c>
      <c r="I33" s="52" t="s">
        <v>160</v>
      </c>
      <c r="K33" s="51"/>
    </row>
    <row r="34" spans="1:11" ht="40" customHeight="1">
      <c r="A34" s="46">
        <v>11</v>
      </c>
      <c r="B34" s="85" t="s">
        <v>125</v>
      </c>
      <c r="C34" s="86"/>
      <c r="D34" s="47"/>
      <c r="E34" s="59"/>
      <c r="F34" s="48" t="b">
        <f t="shared" si="0"/>
        <v>1</v>
      </c>
      <c r="G34" s="49">
        <f>IF($E34=Responses!$C57,Responses!D57,IF($E34=Responses!$C58,Responses!D58,IF($E34=Responses!$C59,Responses!D59,IF($E34=Responses!$C60,Responses!D60,0))))</f>
        <v>0</v>
      </c>
      <c r="H34" s="49">
        <f>IF($E34=Responses!$C57,Responses!E57,IF($E34=Responses!$C58,Responses!E58,IF($E34=Responses!$C59,Responses!E59,IF($E34=Responses!$C60,Responses!E60,0))))</f>
        <v>0</v>
      </c>
      <c r="I34" s="52" t="s">
        <v>160</v>
      </c>
      <c r="K34" s="51"/>
    </row>
    <row r="35" spans="1:11" ht="40" customHeight="1">
      <c r="A35" s="46">
        <v>12</v>
      </c>
      <c r="B35" s="85" t="s">
        <v>4</v>
      </c>
      <c r="C35" s="86"/>
      <c r="D35" s="47"/>
      <c r="E35" s="59"/>
      <c r="F35" s="48" t="b">
        <f t="shared" si="0"/>
        <v>1</v>
      </c>
      <c r="G35" s="49">
        <f>IF($E35=Responses!$C62,Responses!D62,IF($E35=Responses!$C63,Responses!D63,IF($E35=Responses!$C64,Responses!D64,IF($E35=Responses!$C65,Responses!D65,0))))</f>
        <v>0</v>
      </c>
      <c r="H35" s="49">
        <f>IF($E35=Responses!$C62,Responses!E62,IF($E35=Responses!$C63,Responses!E63,IF($E35=Responses!$C64,Responses!E64,IF($E35=Responses!$C65,Responses!E65,0))))</f>
        <v>0</v>
      </c>
      <c r="I35" s="53"/>
      <c r="K35" s="51"/>
    </row>
    <row r="36" spans="1:11" ht="40" customHeight="1">
      <c r="A36" s="46">
        <v>13</v>
      </c>
      <c r="B36" s="85" t="s">
        <v>48</v>
      </c>
      <c r="C36" s="86"/>
      <c r="D36" s="47"/>
      <c r="E36" s="59"/>
      <c r="F36" s="48" t="b">
        <f t="shared" si="0"/>
        <v>1</v>
      </c>
      <c r="G36" s="49">
        <f>IF($E36=Responses!$C67,Responses!D67,IF($E36=Responses!$C68,Responses!D68,IF($E36=Responses!$C69,Responses!D69,IF($E36=Responses!$C70,Responses!D70,0))))</f>
        <v>0</v>
      </c>
      <c r="H36" s="49">
        <f>IF($E36=Responses!$C67,Responses!E67,IF($E36=Responses!$C68,Responses!E68,IF($E36=Responses!$C69,Responses!E69,IF($E36=Responses!$C70,Responses!E70,0))))</f>
        <v>0</v>
      </c>
      <c r="I36" s="53"/>
      <c r="K36" s="51"/>
    </row>
    <row r="37" spans="1:11" ht="40" customHeight="1">
      <c r="A37" s="46">
        <v>14</v>
      </c>
      <c r="B37" s="85" t="s">
        <v>123</v>
      </c>
      <c r="C37" s="86"/>
      <c r="D37" s="47"/>
      <c r="E37" s="59"/>
      <c r="F37" s="48" t="b">
        <f t="shared" si="0"/>
        <v>1</v>
      </c>
      <c r="G37" s="49">
        <f>IF($E37=Responses!$C72,Responses!D72,IF($E37=Responses!$C73,Responses!D73,IF($E37=Responses!$C74,Responses!D74,IF($E37=Responses!$C75,Responses!D75,0))))</f>
        <v>0</v>
      </c>
      <c r="H37" s="49">
        <f>IF($E37=Responses!$C72,Responses!E72,IF($E37=Responses!$C73,Responses!E73,IF($E37=Responses!$C74,Responses!E74,IF($E37=Responses!$C75,Responses!E75,0))))</f>
        <v>0</v>
      </c>
      <c r="I37" s="52" t="s">
        <v>159</v>
      </c>
      <c r="K37" s="51"/>
    </row>
    <row r="38" spans="1:11" ht="40" customHeight="1">
      <c r="A38" s="46">
        <v>15</v>
      </c>
      <c r="B38" s="85" t="s">
        <v>49</v>
      </c>
      <c r="C38" s="86"/>
      <c r="D38" s="47"/>
      <c r="E38" s="59"/>
      <c r="F38" s="48" t="b">
        <f t="shared" si="0"/>
        <v>1</v>
      </c>
      <c r="G38" s="49">
        <f>IF($E38=Responses!$C77,Responses!D77,IF($E38=Responses!$C78,Responses!D78,IF($E38=Responses!$C79,Responses!D79,IF($E38=Responses!$C80,Responses!D80,0))))</f>
        <v>0</v>
      </c>
      <c r="H38" s="49">
        <f>IF($E38=Responses!$C77,Responses!E77,IF($E38=Responses!$C78,Responses!E78,IF($E38=Responses!$C79,Responses!E79,IF($E38=Responses!$C80,Responses!E80,0))))</f>
        <v>0</v>
      </c>
      <c r="I38" s="53"/>
      <c r="K38" s="51"/>
    </row>
    <row r="39" spans="1:11" ht="40" customHeight="1">
      <c r="A39" s="46">
        <v>16</v>
      </c>
      <c r="B39" s="85" t="s">
        <v>185</v>
      </c>
      <c r="C39" s="86"/>
      <c r="D39" s="47"/>
      <c r="E39" s="59"/>
      <c r="F39" s="48" t="b">
        <f t="shared" si="0"/>
        <v>1</v>
      </c>
      <c r="G39" s="49">
        <f>IF($E39=Responses!$C82,Responses!D82,IF($E39=Responses!$C83,Responses!D83,IF($E39=Responses!$C84,Responses!D84,IF($E39=Responses!$C85,Responses!D85,0))))</f>
        <v>0</v>
      </c>
      <c r="H39" s="49">
        <f>IF($E39=Responses!$C82,Responses!E82,IF($E39=Responses!$C83,Responses!E83,IF($E39=Responses!$C84,Responses!E84,IF($E39=Responses!$C85,Responses!E85,0))))</f>
        <v>0</v>
      </c>
      <c r="I39" s="52" t="s">
        <v>161</v>
      </c>
      <c r="K39" s="51"/>
    </row>
    <row r="40" spans="1:11" ht="40" customHeight="1">
      <c r="A40" s="46">
        <v>17</v>
      </c>
      <c r="B40" s="85" t="s">
        <v>124</v>
      </c>
      <c r="C40" s="86"/>
      <c r="D40" s="47"/>
      <c r="E40" s="59"/>
      <c r="F40" s="48" t="b">
        <f t="shared" si="0"/>
        <v>1</v>
      </c>
      <c r="G40" s="49">
        <f>IF($E40=Responses!$C87,Responses!D87,IF($E40=Responses!$C88,Responses!D88,IF($E40=Responses!$C89,Responses!D89,IF($E40=Responses!$C90,Responses!D90,0))))</f>
        <v>0</v>
      </c>
      <c r="H40" s="49">
        <f>IF($E40=Responses!$C87,Responses!E87,IF($E40=Responses!$C88,Responses!E88,IF($E40=Responses!$C89,Responses!E89,IF($E40=Responses!$C90,Responses!E90,0))))</f>
        <v>0</v>
      </c>
      <c r="I40" s="52" t="s">
        <v>161</v>
      </c>
      <c r="K40" s="51"/>
    </row>
    <row r="41" spans="1:11" ht="40" customHeight="1">
      <c r="A41" s="46">
        <v>18</v>
      </c>
      <c r="B41" s="85" t="s">
        <v>99</v>
      </c>
      <c r="C41" s="86"/>
      <c r="D41" s="47"/>
      <c r="E41" s="59"/>
      <c r="F41" s="48" t="b">
        <f t="shared" si="0"/>
        <v>1</v>
      </c>
      <c r="G41" s="49">
        <f>IF($E41=Responses!$C92,Responses!D92,IF($E41=Responses!$C93,Responses!D93,IF($E41=Responses!$C94,Responses!D94,IF($E41=Responses!$C95,Responses!D95,0))))</f>
        <v>0</v>
      </c>
      <c r="H41" s="49">
        <f>IF($E41=Responses!$C92,Responses!E92,IF($E41=Responses!$C93,Responses!E93,IF($E41=Responses!$C94,Responses!E94,IF($E41=Responses!$C95,Responses!E95,0))))</f>
        <v>0</v>
      </c>
      <c r="I41" s="52" t="s">
        <v>162</v>
      </c>
      <c r="K41" s="51"/>
    </row>
    <row r="42" spans="1:11" ht="40" customHeight="1">
      <c r="A42" s="46">
        <v>19</v>
      </c>
      <c r="B42" s="85" t="s">
        <v>50</v>
      </c>
      <c r="C42" s="86"/>
      <c r="D42" s="47"/>
      <c r="E42" s="59"/>
      <c r="F42" s="48" t="b">
        <f t="shared" si="0"/>
        <v>1</v>
      </c>
      <c r="G42" s="49">
        <f>IF($E42=Responses!$C97,Responses!D97,IF($E42=Responses!$C98,Responses!D98,IF($E42=Responses!$C99,Responses!D99,IF($E42=Responses!$C100,Responses!D100,0))))</f>
        <v>0</v>
      </c>
      <c r="H42" s="49">
        <f>IF($E42=Responses!$C97,Responses!E97,IF($E42=Responses!$C98,Responses!E98,IF($E42=Responses!$C99,Responses!E99,IF($E42=Responses!$C100,Responses!E100,0))))</f>
        <v>0</v>
      </c>
      <c r="I42" s="52" t="s">
        <v>164</v>
      </c>
      <c r="K42" s="51"/>
    </row>
    <row r="43" spans="1:11" ht="40" customHeight="1">
      <c r="A43" s="46">
        <v>20</v>
      </c>
      <c r="B43" s="85" t="s">
        <v>127</v>
      </c>
      <c r="C43" s="86"/>
      <c r="D43" s="47"/>
      <c r="E43" s="59"/>
      <c r="F43" s="48" t="b">
        <f t="shared" si="0"/>
        <v>1</v>
      </c>
      <c r="G43" s="49">
        <f>IF($E43=Responses!$C102,Responses!D102,IF($E43=Responses!$C103,Responses!D103,IF($E43=Responses!$C104,Responses!D104,IF($E43=Responses!$C105,Responses!D105,0))))</f>
        <v>0</v>
      </c>
      <c r="H43" s="49">
        <f>IF($E43=Responses!$C102,Responses!E102,IF($E43=Responses!$C103,Responses!E103,IF($E43=Responses!$C104,Responses!E104,IF($E43=Responses!$C105,Responses!E105,0))))</f>
        <v>0</v>
      </c>
      <c r="I43" s="52" t="s">
        <v>162</v>
      </c>
      <c r="K43" s="51"/>
    </row>
    <row r="44" spans="1:11" ht="40" customHeight="1">
      <c r="A44" s="46">
        <v>21</v>
      </c>
      <c r="B44" s="85" t="s">
        <v>79</v>
      </c>
      <c r="C44" s="86"/>
      <c r="D44" s="47"/>
      <c r="E44" s="59"/>
      <c r="F44" s="48" t="b">
        <f t="shared" si="0"/>
        <v>1</v>
      </c>
      <c r="G44" s="49">
        <f>IF($E44=Responses!$C107,Responses!D107,IF($E44=Responses!$C108,Responses!D108,IF($E44=Responses!$C109,Responses!D109,IF($E44=Responses!$C110,Responses!D110,0))))</f>
        <v>0</v>
      </c>
      <c r="H44" s="49">
        <f>IF($E44=Responses!$C107,Responses!E107,IF($E44=Responses!$C108,Responses!E108,IF($E44=Responses!$C109,Responses!E109,IF($E44=Responses!$C110,Responses!E110,0))))</f>
        <v>0</v>
      </c>
      <c r="I44" s="52" t="s">
        <v>162</v>
      </c>
      <c r="K44" s="51"/>
    </row>
    <row r="45" spans="1:11" ht="40" customHeight="1">
      <c r="A45" s="46">
        <v>22</v>
      </c>
      <c r="B45" s="85" t="s">
        <v>53</v>
      </c>
      <c r="C45" s="86"/>
      <c r="D45" s="54"/>
      <c r="E45" s="59"/>
      <c r="F45" s="48" t="b">
        <f t="shared" si="0"/>
        <v>1</v>
      </c>
      <c r="G45" s="49">
        <f>IF($E45=Responses!$C112,Responses!D112,IF($E45=Responses!$C113,Responses!D113,IF($E45=Responses!$C114,Responses!D114,IF($E45=Responses!$C115,Responses!D115,0))))</f>
        <v>0</v>
      </c>
      <c r="H45" s="49">
        <f>IF($E45=Responses!$C112,Responses!E112,IF($E45=Responses!$C113,Responses!E113,IF($E45=Responses!$C114,Responses!E114,IF($E45=Responses!$C115,Responses!E115,0))))</f>
        <v>0</v>
      </c>
      <c r="I45" s="52"/>
      <c r="K45" s="51"/>
    </row>
    <row r="46" spans="1:11" ht="40" customHeight="1">
      <c r="A46" s="46">
        <v>23</v>
      </c>
      <c r="B46" s="85" t="s">
        <v>20</v>
      </c>
      <c r="C46" s="86"/>
      <c r="D46" s="54"/>
      <c r="E46" s="59"/>
      <c r="F46" s="48" t="b">
        <f t="shared" si="0"/>
        <v>1</v>
      </c>
      <c r="G46" s="49">
        <f>IF($E46=Responses!$C117,Responses!D117,IF($E46=Responses!$C118,Responses!D118,IF($E46=Responses!$C119,Responses!D119,IF($E46=Responses!$C120,Responses!D120,0))))</f>
        <v>0</v>
      </c>
      <c r="H46" s="49">
        <f>IF($E46=Responses!$C117,Responses!E117,IF($E46=Responses!$C118,Responses!E118,IF($E46=Responses!$C119,Responses!E119,IF($E46=Responses!$C120,Responses!E120,0))))</f>
        <v>0</v>
      </c>
      <c r="I46" s="53"/>
      <c r="K46" s="51"/>
    </row>
    <row r="47" spans="1:11" ht="40" customHeight="1">
      <c r="A47" s="46">
        <v>24</v>
      </c>
      <c r="B47" s="85" t="s">
        <v>5</v>
      </c>
      <c r="C47" s="86"/>
      <c r="D47" s="47"/>
      <c r="E47" s="59"/>
      <c r="F47" s="48" t="b">
        <f t="shared" si="0"/>
        <v>1</v>
      </c>
      <c r="G47" s="49">
        <f>IF($E47=Responses!$C122,Responses!D122,IF($E47=Responses!$C123,Responses!D123,IF($E47=Responses!$C124,Responses!D124,IF($E47=Responses!$C125,Responses!D125,0))))</f>
        <v>0</v>
      </c>
      <c r="H47" s="49">
        <f>IF($E47=Responses!$C122,Responses!E122,IF($E47=Responses!$C123,Responses!E123,IF($E47=Responses!$C124,Responses!E124,IF($E47=Responses!$C125,Responses!E125,0))))</f>
        <v>0</v>
      </c>
      <c r="I47" s="52" t="s">
        <v>164</v>
      </c>
      <c r="K47" s="51"/>
    </row>
    <row r="48" spans="1:11" ht="40" customHeight="1">
      <c r="A48" s="46">
        <v>25</v>
      </c>
      <c r="B48" s="85" t="s">
        <v>68</v>
      </c>
      <c r="C48" s="86"/>
      <c r="D48" s="47"/>
      <c r="E48" s="59"/>
      <c r="F48" s="48" t="b">
        <f t="shared" si="0"/>
        <v>1</v>
      </c>
      <c r="G48" s="49">
        <f>IF($E48=Responses!$C127,Responses!D127,IF($E48=Responses!$C128,Responses!D128,IF($E48=Responses!$C129,Responses!D129,IF($E48=Responses!$C130,Responses!D130,0))))</f>
        <v>0</v>
      </c>
      <c r="H48" s="49">
        <f>IF($E48=Responses!$C127,Responses!E127,IF($E48=Responses!$C128,Responses!E128,IF($E48=Responses!$C129,Responses!E129,IF($E48=Responses!$C130,Responses!E130,0))))</f>
        <v>0</v>
      </c>
      <c r="I48" s="52" t="s">
        <v>163</v>
      </c>
      <c r="K48" s="51"/>
    </row>
    <row r="49" spans="1:11" ht="50" customHeight="1">
      <c r="A49" s="46">
        <v>26</v>
      </c>
      <c r="B49" s="85" t="s">
        <v>6</v>
      </c>
      <c r="C49" s="86"/>
      <c r="D49" s="47"/>
      <c r="E49" s="59"/>
      <c r="F49" s="48" t="b">
        <f t="shared" si="0"/>
        <v>1</v>
      </c>
      <c r="G49" s="49">
        <f>IF($E49=Responses!$C132,Responses!D132,IF($E49=Responses!$C133,Responses!D133,IF($E49=Responses!$C134,Responses!D134,IF($E49=Responses!$C135,Responses!D135,0))))</f>
        <v>0</v>
      </c>
      <c r="H49" s="49">
        <f>IF($E49=Responses!$C132,Responses!E132,IF($E49=Responses!$C133,Responses!E133,IF($E49=Responses!$C134,Responses!E134,IF($E49=Responses!$C135,Responses!E135,0))))</f>
        <v>0</v>
      </c>
      <c r="I49" s="52" t="s">
        <v>164</v>
      </c>
      <c r="K49" s="51"/>
    </row>
    <row r="50" spans="1:11" ht="40" customHeight="1">
      <c r="A50" s="46">
        <v>27</v>
      </c>
      <c r="B50" s="85" t="s">
        <v>21</v>
      </c>
      <c r="C50" s="86"/>
      <c r="D50" s="47"/>
      <c r="E50" s="59"/>
      <c r="F50" s="48" t="b">
        <f t="shared" si="0"/>
        <v>1</v>
      </c>
      <c r="G50" s="49">
        <f>IF($E50=Responses!$C137,Responses!D137,IF($E50=Responses!$C138,Responses!D138,IF($E50=Responses!$C139,Responses!D139,IF($E50=Responses!$C140,Responses!D140,0))))</f>
        <v>0</v>
      </c>
      <c r="H50" s="49">
        <f>IF($E50=Responses!$C137,Responses!E137,IF($E50=Responses!$C138,Responses!E138,IF($E50=Responses!$C139,Responses!E139,IF($E50=Responses!$C140,Responses!E140,0))))</f>
        <v>0</v>
      </c>
      <c r="I50" s="52" t="s">
        <v>163</v>
      </c>
      <c r="K50" s="51"/>
    </row>
    <row r="51" spans="1:11" ht="40" customHeight="1">
      <c r="A51" s="46">
        <v>28</v>
      </c>
      <c r="B51" s="85" t="s">
        <v>54</v>
      </c>
      <c r="C51" s="86"/>
      <c r="D51" s="47"/>
      <c r="E51" s="59"/>
      <c r="F51" s="48" t="b">
        <f t="shared" si="0"/>
        <v>1</v>
      </c>
      <c r="G51" s="49">
        <f>IF($E51=Responses!$C142,Responses!D142,IF($E51=Responses!$C143,Responses!D143,IF($E51=Responses!$C144,Responses!D144,IF($E51=Responses!$C145,Responses!D145,0))))</f>
        <v>0</v>
      </c>
      <c r="H51" s="49">
        <f>IF($E51=Responses!$C142,Responses!E142,IF($E51=Responses!$C143,Responses!E143,IF($E51=Responses!$C144,Responses!E144,IF($E51=Responses!$C145,Responses!E145,0))))</f>
        <v>0</v>
      </c>
      <c r="I51" s="52" t="s">
        <v>163</v>
      </c>
      <c r="K51" s="51"/>
    </row>
    <row r="52" spans="1:11" ht="40" customHeight="1">
      <c r="A52" s="46">
        <v>29</v>
      </c>
      <c r="B52" s="85" t="s">
        <v>19</v>
      </c>
      <c r="C52" s="86"/>
      <c r="D52" s="47"/>
      <c r="E52" s="59"/>
      <c r="F52" s="48" t="b">
        <f t="shared" si="0"/>
        <v>1</v>
      </c>
      <c r="G52" s="49">
        <f>IF($E52=Responses!$C147,Responses!D147,IF($E52=Responses!$C148,Responses!D148,IF($E52=Responses!$C149,Responses!D149,IF($E52=Responses!$C150,Responses!D150,0))))</f>
        <v>0</v>
      </c>
      <c r="H52" s="49">
        <f>IF($E52=Responses!$C147,Responses!E147,IF($E52=Responses!$C148,Responses!E148,IF($E52=Responses!$C149,Responses!E149,IF($E52=Responses!$C150,Responses!E150,0))))</f>
        <v>0</v>
      </c>
      <c r="I52" s="52" t="s">
        <v>161</v>
      </c>
      <c r="K52" s="51"/>
    </row>
    <row r="53" spans="1:11" ht="40" customHeight="1" thickBot="1">
      <c r="A53" s="55">
        <v>30</v>
      </c>
      <c r="B53" s="107" t="s">
        <v>180</v>
      </c>
      <c r="C53" s="108"/>
      <c r="D53" s="56"/>
      <c r="E53" s="57" t="str">
        <f>IF(C18="-","To Be Calculated",C18)</f>
        <v>To Be Calculated</v>
      </c>
      <c r="F53" s="48"/>
      <c r="G53" s="49">
        <f>IF($E53=Responses!$C152,Responses!D152,IF($E53=Responses!$C153,Responses!D153,IF($E53=Responses!$C154,Responses!D154,IF($E53=Responses!$C155,Responses!D155,0))))</f>
        <v>0</v>
      </c>
      <c r="H53" s="49">
        <f>IF($E53=Responses!$C152,Responses!E152,IF($E53=Responses!$C153,Responses!E153,IF($E53=Responses!$C154,Responses!E154,IF($E53=Responses!$C155,Responses!E155,0))))</f>
        <v>0</v>
      </c>
      <c r="I53" s="53"/>
      <c r="K53" s="51"/>
    </row>
    <row r="55" spans="1:11" ht="36">
      <c r="F55" s="23">
        <f>COUNTIF(F23:F52,"TRUE")</f>
        <v>30</v>
      </c>
      <c r="G55" s="58" t="s">
        <v>173</v>
      </c>
    </row>
  </sheetData>
  <sheetProtection sheet="1" objects="1" scenarios="1" selectLockedCells="1"/>
  <mergeCells count="41">
    <mergeCell ref="B37:C37"/>
    <mergeCell ref="B52:C52"/>
    <mergeCell ref="B53:C53"/>
    <mergeCell ref="E9:E18"/>
    <mergeCell ref="B46:C46"/>
    <mergeCell ref="B47:C47"/>
    <mergeCell ref="B48:C48"/>
    <mergeCell ref="B49:C49"/>
    <mergeCell ref="B50:C50"/>
    <mergeCell ref="B41:C41"/>
    <mergeCell ref="B42:C42"/>
    <mergeCell ref="B29:C29"/>
    <mergeCell ref="B30:C30"/>
    <mergeCell ref="B31:C31"/>
    <mergeCell ref="B32:C32"/>
    <mergeCell ref="B33:C33"/>
    <mergeCell ref="B51:C51"/>
    <mergeCell ref="B43:C43"/>
    <mergeCell ref="B44:C44"/>
    <mergeCell ref="B45:C45"/>
    <mergeCell ref="B36:C36"/>
    <mergeCell ref="B38:C38"/>
    <mergeCell ref="B39:C39"/>
    <mergeCell ref="B40:C40"/>
    <mergeCell ref="A9:C9"/>
    <mergeCell ref="B22:C22"/>
    <mergeCell ref="B23:C23"/>
    <mergeCell ref="B24:C24"/>
    <mergeCell ref="B25:C25"/>
    <mergeCell ref="B26:C26"/>
    <mergeCell ref="B27:C27"/>
    <mergeCell ref="B34:C34"/>
    <mergeCell ref="B35:C35"/>
    <mergeCell ref="A2:C2"/>
    <mergeCell ref="E2:E6"/>
    <mergeCell ref="A8:C8"/>
    <mergeCell ref="B3:C3"/>
    <mergeCell ref="B4:C4"/>
    <mergeCell ref="B5:C5"/>
    <mergeCell ref="B6:C6"/>
    <mergeCell ref="B28:C28"/>
  </mergeCells>
  <phoneticPr fontId="2" type="noConversion"/>
  <dataValidations count="32">
    <dataValidation type="list" showErrorMessage="1" promptTitle="Select an answer choice" prompt=" " sqref="E27">
      <formula1>Q04Resp</formula1>
    </dataValidation>
    <dataValidation type="list" showErrorMessage="1" promptTitle="Select an answer choice" prompt=" " sqref="E28">
      <formula1>Q05Resp</formula1>
    </dataValidation>
    <dataValidation type="list" showInputMessage="1" showErrorMessage="1" sqref="E30">
      <formula1>Q07Resp</formula1>
    </dataValidation>
    <dataValidation type="list" showInputMessage="1" showErrorMessage="1" sqref="E31">
      <formula1>Q08Resp</formula1>
    </dataValidation>
    <dataValidation type="list" showInputMessage="1" showErrorMessage="1" sqref="E32">
      <formula1>Q09Resp</formula1>
    </dataValidation>
    <dataValidation type="list" showInputMessage="1" showErrorMessage="1" sqref="E35">
      <formula1>Q12Resp</formula1>
    </dataValidation>
    <dataValidation type="list" showInputMessage="1" showErrorMessage="1" sqref="E37">
      <formula1>Q14Resp</formula1>
    </dataValidation>
    <dataValidation type="list" showInputMessage="1" showErrorMessage="1" sqref="E38">
      <formula1>Q15Resp</formula1>
    </dataValidation>
    <dataValidation type="list" showInputMessage="1" showErrorMessage="1" sqref="E40">
      <formula1>Q17Resp</formula1>
    </dataValidation>
    <dataValidation type="list" showInputMessage="1" showErrorMessage="1" sqref="E41">
      <formula1>Q18Resp</formula1>
    </dataValidation>
    <dataValidation type="list" showInputMessage="1" showErrorMessage="1" sqref="E43">
      <formula1>Q20Resp</formula1>
    </dataValidation>
    <dataValidation type="list" showInputMessage="1" showErrorMessage="1" sqref="E44">
      <formula1>Q21Resp</formula1>
    </dataValidation>
    <dataValidation type="list" showInputMessage="1" showErrorMessage="1" sqref="E45">
      <formula1>Q22Resp</formula1>
    </dataValidation>
    <dataValidation type="list" showInputMessage="1" showErrorMessage="1" sqref="E46">
      <formula1>Q23Resp</formula1>
    </dataValidation>
    <dataValidation type="list" showInputMessage="1" showErrorMessage="1" sqref="E47">
      <formula1>Q24Resp</formula1>
    </dataValidation>
    <dataValidation type="list" showInputMessage="1" showErrorMessage="1" sqref="E48">
      <formula1>Q25Resp</formula1>
    </dataValidation>
    <dataValidation type="list" showInputMessage="1" showErrorMessage="1" sqref="E49">
      <formula1>Q26Resp</formula1>
    </dataValidation>
    <dataValidation type="list" showInputMessage="1" showErrorMessage="1" sqref="E50">
      <formula1>Q27Resp</formula1>
    </dataValidation>
    <dataValidation type="list" showInputMessage="1" showErrorMessage="1" sqref="E51">
      <formula1>Q28Resp</formula1>
    </dataValidation>
    <dataValidation type="list" showInputMessage="1" showErrorMessage="1" sqref="E52">
      <formula1>Q29Resp</formula1>
    </dataValidation>
    <dataValidation showInputMessage="1" showErrorMessage="1" sqref="E53"/>
    <dataValidation type="list" showErrorMessage="1" promptTitle="Select an answer choice" prompt=" " sqref="E23">
      <formula1>Q00Resp</formula1>
    </dataValidation>
    <dataValidation type="list" showInputMessage="1" showErrorMessage="1" sqref="E34">
      <formula1>Q11Resp</formula1>
    </dataValidation>
    <dataValidation type="list" showErrorMessage="1" promptTitle="Select an answer choice" prompt=" " sqref="E24">
      <formula1>Q01Resp</formula1>
    </dataValidation>
    <dataValidation type="list" showErrorMessage="1" promptTitle="Select an answer choice" prompt=" " sqref="E25">
      <formula1>Q02Resp</formula1>
    </dataValidation>
    <dataValidation type="list" showErrorMessage="1" promptTitle="Select an answer choice" prompt=" " sqref="E26">
      <formula1>Q03Resp</formula1>
    </dataValidation>
    <dataValidation type="list" showInputMessage="1" showErrorMessage="1" sqref="E29">
      <formula1>Q06Resp</formula1>
    </dataValidation>
    <dataValidation type="list" showInputMessage="1" showErrorMessage="1" sqref="E33">
      <formula1>Q10Resp</formula1>
    </dataValidation>
    <dataValidation type="list" showInputMessage="1" showErrorMessage="1" sqref="E36">
      <formula1>Q13Resp</formula1>
    </dataValidation>
    <dataValidation type="list" showInputMessage="1" showErrorMessage="1" sqref="E39">
      <formula1>Q16Resp</formula1>
    </dataValidation>
    <dataValidation type="list" showInputMessage="1" showErrorMessage="1" sqref="E42">
      <formula1>Q19Resp</formula1>
    </dataValidation>
    <dataValidation type="list" allowBlank="1" showInputMessage="1" showErrorMessage="1" sqref="B4:C4">
      <formula1>"1-Identification, 2-Initiation,3-Planning,4-Execution, 5-Closeout, 6-Closed"</formula1>
    </dataValidation>
  </dataValidations>
  <pageMargins left="0.75" right="0.75" top="1" bottom="1" header="0.5" footer="0.5"/>
  <pageSetup scale="70" fitToHeight="0" orientation="portrait"/>
  <headerFooter>
    <oddHeader>&amp;L&amp;K000000&amp;G&amp;R&amp;"Arial,Bold"&amp;12&amp;K000000Risk and Complexity Worksheet</oddHeader>
    <oddFooter>&amp;L&amp;K000000&amp;F&amp;C&amp;K000000&amp;P&amp;R&amp;K000000Form version: 2015-09-25</oddFooter>
  </headerFooter>
  <legacyDrawingHF r:id="rId1"/>
  <extLst>
    <ext xmlns:mx="http://schemas.microsoft.com/office/mac/excel/2008/main" uri="{64002731-A6B0-56B0-2670-7721B7C09600}">
      <mx:PLV Mode="0" OnePage="0" WScale="7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dimension ref="A1:F185"/>
  <sheetViews>
    <sheetView workbookViewId="0">
      <pane ySplit="1" topLeftCell="A76" activePane="bottomLeft" state="frozen"/>
      <selection activeCell="D22" sqref="D22"/>
      <selection pane="bottomLeft" activeCell="K99" sqref="K99"/>
    </sheetView>
  </sheetViews>
  <sheetFormatPr baseColWidth="10" defaultColWidth="8.83203125" defaultRowHeight="12" x14ac:dyDescent="0"/>
  <cols>
    <col min="1" max="1" width="10.6640625" style="9" customWidth="1"/>
    <col min="2" max="2" width="68.1640625" style="12" customWidth="1"/>
    <col min="3" max="3" width="35.83203125" style="10" customWidth="1"/>
    <col min="4" max="4" width="10.1640625" style="10" bestFit="1" customWidth="1"/>
    <col min="5" max="5" width="10" style="10" bestFit="1" customWidth="1"/>
    <col min="6" max="6" width="12.5" style="10" bestFit="1" customWidth="1"/>
    <col min="7" max="16384" width="8.83203125" style="10"/>
  </cols>
  <sheetData>
    <row r="1" spans="1:6" ht="24">
      <c r="A1" s="17" t="s">
        <v>109</v>
      </c>
      <c r="B1" s="18" t="s">
        <v>10</v>
      </c>
      <c r="C1" s="17" t="s">
        <v>110</v>
      </c>
      <c r="D1" s="18" t="s">
        <v>114</v>
      </c>
      <c r="E1" s="17" t="s">
        <v>115</v>
      </c>
      <c r="F1" s="18" t="s">
        <v>128</v>
      </c>
    </row>
    <row r="2" spans="1:6">
      <c r="A2" s="6">
        <v>0</v>
      </c>
      <c r="B2" s="1" t="str">
        <f>VLOOKUP(A2,Questionnaire!$A$23:$C$53,2)</f>
        <v>What is the current Project Reporting &amp; Oversight  Classification?</v>
      </c>
      <c r="C2" s="72"/>
      <c r="D2" s="72">
        <v>0</v>
      </c>
      <c r="E2" s="5">
        <v>0</v>
      </c>
      <c r="F2" s="5"/>
    </row>
    <row r="3" spans="1:6">
      <c r="A3" s="6">
        <v>0</v>
      </c>
      <c r="B3" s="1" t="str">
        <f>VLOOKUP(A3,Questionnaire!$A$23:$C$53,2)</f>
        <v>What is the current Project Reporting &amp; Oversight  Classification?</v>
      </c>
      <c r="C3" s="73" t="s">
        <v>0</v>
      </c>
      <c r="D3" s="72">
        <v>0</v>
      </c>
      <c r="E3" s="5">
        <v>0</v>
      </c>
      <c r="F3" s="5"/>
    </row>
    <row r="4" spans="1:6">
      <c r="A4" s="6">
        <v>0</v>
      </c>
      <c r="B4" s="1" t="str">
        <f>VLOOKUP(A4,Questionnaire!$A$23:$C$53,2)</f>
        <v>What is the current Project Reporting &amp; Oversight  Classification?</v>
      </c>
      <c r="C4" s="73" t="s">
        <v>1</v>
      </c>
      <c r="D4" s="72">
        <v>0</v>
      </c>
      <c r="E4" s="5">
        <v>0</v>
      </c>
      <c r="F4" s="5"/>
    </row>
    <row r="5" spans="1:6">
      <c r="A5" s="6">
        <v>0</v>
      </c>
      <c r="B5" s="1" t="str">
        <f>VLOOKUP(A5,Questionnaire!$A$23:$C$53,2)</f>
        <v>What is the current Project Reporting &amp; Oversight  Classification?</v>
      </c>
      <c r="C5" s="73" t="s">
        <v>2</v>
      </c>
      <c r="D5" s="72">
        <v>0</v>
      </c>
      <c r="E5" s="5">
        <v>0</v>
      </c>
      <c r="F5" s="5"/>
    </row>
    <row r="6" spans="1:6">
      <c r="A6" s="76">
        <v>1</v>
      </c>
      <c r="B6" s="77" t="str">
        <f>VLOOKUP(A6,Questionnaire!$A$23:$C$53,2)</f>
        <v>What is the total project cost?</v>
      </c>
      <c r="C6" s="78"/>
      <c r="D6" s="78">
        <v>0</v>
      </c>
      <c r="E6" s="79">
        <v>0</v>
      </c>
      <c r="F6" s="79" t="s">
        <v>117</v>
      </c>
    </row>
    <row r="7" spans="1:6">
      <c r="A7" s="76">
        <v>1</v>
      </c>
      <c r="B7" s="77" t="str">
        <f>VLOOKUP(A7,Questionnaire!$A$23:$C$53,2)</f>
        <v>What is the total project cost?</v>
      </c>
      <c r="C7" s="77" t="s">
        <v>103</v>
      </c>
      <c r="D7" s="79">
        <v>10</v>
      </c>
      <c r="E7" s="79">
        <v>0</v>
      </c>
      <c r="F7" s="79" t="s">
        <v>117</v>
      </c>
    </row>
    <row r="8" spans="1:6">
      <c r="A8" s="76">
        <v>1</v>
      </c>
      <c r="B8" s="77" t="str">
        <f>VLOOKUP(A8,Questionnaire!$A$23:$C$53,2)</f>
        <v>What is the total project cost?</v>
      </c>
      <c r="C8" s="77" t="s">
        <v>104</v>
      </c>
      <c r="D8" s="79">
        <v>20</v>
      </c>
      <c r="E8" s="79">
        <v>1</v>
      </c>
      <c r="F8" s="79" t="s">
        <v>117</v>
      </c>
    </row>
    <row r="9" spans="1:6">
      <c r="A9" s="76">
        <v>1</v>
      </c>
      <c r="B9" s="77" t="str">
        <f>VLOOKUP(A9,Questionnaire!$A$23:$C$53,2)</f>
        <v>What is the total project cost?</v>
      </c>
      <c r="C9" s="77" t="s">
        <v>105</v>
      </c>
      <c r="D9" s="79">
        <v>30</v>
      </c>
      <c r="E9" s="79">
        <v>3</v>
      </c>
      <c r="F9" s="79" t="s">
        <v>117</v>
      </c>
    </row>
    <row r="10" spans="1:6">
      <c r="A10" s="76">
        <v>1</v>
      </c>
      <c r="B10" s="77" t="str">
        <f>VLOOKUP(A10,Questionnaire!$A$23:$C$53,2)</f>
        <v>What is the total project cost?</v>
      </c>
      <c r="C10" s="77" t="s">
        <v>106</v>
      </c>
      <c r="D10" s="79">
        <v>40</v>
      </c>
      <c r="E10" s="79">
        <v>5</v>
      </c>
      <c r="F10" s="79" t="s">
        <v>117</v>
      </c>
    </row>
    <row r="11" spans="1:6">
      <c r="A11" s="6">
        <v>2</v>
      </c>
      <c r="B11" s="1" t="str">
        <f>VLOOKUP(A11,Questionnaire!$A$23:$C$53,2)</f>
        <v>What is the estimated total cost for hardware?</v>
      </c>
      <c r="C11" s="1"/>
      <c r="D11" s="5">
        <v>0</v>
      </c>
      <c r="E11" s="5">
        <v>0</v>
      </c>
      <c r="F11" s="5"/>
    </row>
    <row r="12" spans="1:6">
      <c r="A12" s="6">
        <v>2</v>
      </c>
      <c r="B12" s="1" t="str">
        <f>VLOOKUP(A12,Questionnaire!$A$23:$C$53,2)</f>
        <v>What is the estimated total cost for hardware?</v>
      </c>
      <c r="C12" s="1" t="s">
        <v>103</v>
      </c>
      <c r="D12" s="5">
        <v>2</v>
      </c>
      <c r="E12" s="5">
        <v>0</v>
      </c>
      <c r="F12" s="5"/>
    </row>
    <row r="13" spans="1:6">
      <c r="A13" s="6">
        <v>2</v>
      </c>
      <c r="B13" s="1" t="str">
        <f>VLOOKUP(A13,Questionnaire!$A$23:$C$53,2)</f>
        <v>What is the estimated total cost for hardware?</v>
      </c>
      <c r="C13" s="1" t="s">
        <v>104</v>
      </c>
      <c r="D13" s="5">
        <v>4</v>
      </c>
      <c r="E13" s="5">
        <v>0</v>
      </c>
      <c r="F13" s="5"/>
    </row>
    <row r="14" spans="1:6">
      <c r="A14" s="6">
        <v>2</v>
      </c>
      <c r="B14" s="1" t="str">
        <f>VLOOKUP(A14,Questionnaire!$A$23:$C$53,2)</f>
        <v>What is the estimated total cost for hardware?</v>
      </c>
      <c r="C14" s="1" t="s">
        <v>105</v>
      </c>
      <c r="D14" s="5">
        <v>6</v>
      </c>
      <c r="E14" s="5">
        <v>0</v>
      </c>
      <c r="F14" s="5"/>
    </row>
    <row r="15" spans="1:6">
      <c r="A15" s="6">
        <v>2</v>
      </c>
      <c r="B15" s="1" t="str">
        <f>VLOOKUP(A15,Questionnaire!$A$23:$C$53,2)</f>
        <v>What is the estimated total cost for hardware?</v>
      </c>
      <c r="C15" s="1" t="s">
        <v>106</v>
      </c>
      <c r="D15" s="5">
        <v>8</v>
      </c>
      <c r="E15" s="5">
        <v>0</v>
      </c>
      <c r="F15" s="5"/>
    </row>
    <row r="16" spans="1:6">
      <c r="A16" s="76">
        <v>3</v>
      </c>
      <c r="B16" s="77" t="str">
        <f>VLOOKUP(A16,Questionnaire!$A$23:$C$53,2)</f>
        <v>What is the estimated total cost for software?</v>
      </c>
      <c r="C16" s="79"/>
      <c r="D16" s="79">
        <v>0</v>
      </c>
      <c r="E16" s="79">
        <v>0</v>
      </c>
      <c r="F16" s="79"/>
    </row>
    <row r="17" spans="1:6">
      <c r="A17" s="76">
        <v>3</v>
      </c>
      <c r="B17" s="77" t="str">
        <f>VLOOKUP(A17,Questionnaire!$A$23:$C$53,2)</f>
        <v>What is the estimated total cost for software?</v>
      </c>
      <c r="C17" s="77" t="s">
        <v>103</v>
      </c>
      <c r="D17" s="79">
        <v>2</v>
      </c>
      <c r="E17" s="79">
        <v>0</v>
      </c>
      <c r="F17" s="79"/>
    </row>
    <row r="18" spans="1:6">
      <c r="A18" s="76">
        <v>3</v>
      </c>
      <c r="B18" s="77" t="str">
        <f>VLOOKUP(A18,Questionnaire!$A$23:$C$53,2)</f>
        <v>What is the estimated total cost for software?</v>
      </c>
      <c r="C18" s="77" t="s">
        <v>104</v>
      </c>
      <c r="D18" s="79">
        <v>4</v>
      </c>
      <c r="E18" s="79">
        <v>0</v>
      </c>
      <c r="F18" s="79"/>
    </row>
    <row r="19" spans="1:6">
      <c r="A19" s="76">
        <v>3</v>
      </c>
      <c r="B19" s="77" t="str">
        <f>VLOOKUP(A19,Questionnaire!$A$23:$C$53,2)</f>
        <v>What is the estimated total cost for software?</v>
      </c>
      <c r="C19" s="77" t="s">
        <v>105</v>
      </c>
      <c r="D19" s="79">
        <v>6</v>
      </c>
      <c r="E19" s="79">
        <v>0</v>
      </c>
      <c r="F19" s="79"/>
    </row>
    <row r="20" spans="1:6">
      <c r="A20" s="76">
        <v>3</v>
      </c>
      <c r="B20" s="77" t="str">
        <f>VLOOKUP(A20,Questionnaire!$A$23:$C$53,2)</f>
        <v>What is the estimated total cost for software?</v>
      </c>
      <c r="C20" s="77" t="s">
        <v>106</v>
      </c>
      <c r="D20" s="79">
        <v>8</v>
      </c>
      <c r="E20" s="79">
        <v>0</v>
      </c>
      <c r="F20" s="79"/>
    </row>
    <row r="21" spans="1:6">
      <c r="A21" s="6">
        <v>4</v>
      </c>
      <c r="B21" s="1" t="str">
        <f>VLOOKUP(A21,Questionnaire!$A$23:$C$53,2)</f>
        <v>What is the estimated cost of application development or software configuration services?</v>
      </c>
      <c r="C21" s="5"/>
      <c r="D21" s="5">
        <v>0</v>
      </c>
      <c r="E21" s="5">
        <v>0</v>
      </c>
      <c r="F21" s="5"/>
    </row>
    <row r="22" spans="1:6">
      <c r="A22" s="6">
        <v>4</v>
      </c>
      <c r="B22" s="1" t="str">
        <f>VLOOKUP(A22,Questionnaire!$A$23:$C$53,2)</f>
        <v>What is the estimated cost of application development or software configuration services?</v>
      </c>
      <c r="C22" s="1" t="s">
        <v>103</v>
      </c>
      <c r="D22" s="5">
        <v>2</v>
      </c>
      <c r="E22" s="5">
        <v>0</v>
      </c>
      <c r="F22" s="5"/>
    </row>
    <row r="23" spans="1:6">
      <c r="A23" s="6">
        <v>4</v>
      </c>
      <c r="B23" s="1" t="str">
        <f>VLOOKUP(A23,Questionnaire!$A$23:$C$53,2)</f>
        <v>What is the estimated cost of application development or software configuration services?</v>
      </c>
      <c r="C23" s="1" t="s">
        <v>104</v>
      </c>
      <c r="D23" s="5">
        <v>4</v>
      </c>
      <c r="E23" s="5">
        <v>0</v>
      </c>
      <c r="F23" s="5"/>
    </row>
    <row r="24" spans="1:6">
      <c r="A24" s="6">
        <v>4</v>
      </c>
      <c r="B24" s="1" t="str">
        <f>VLOOKUP(A24,Questionnaire!$A$23:$C$53,2)</f>
        <v>What is the estimated cost of application development or software configuration services?</v>
      </c>
      <c r="C24" s="1" t="s">
        <v>105</v>
      </c>
      <c r="D24" s="5">
        <v>6</v>
      </c>
      <c r="E24" s="5">
        <v>0</v>
      </c>
      <c r="F24" s="5"/>
    </row>
    <row r="25" spans="1:6">
      <c r="A25" s="6">
        <v>4</v>
      </c>
      <c r="B25" s="1" t="str">
        <f>VLOOKUP(A25,Questionnaire!$A$23:$C$53,2)</f>
        <v>What is the estimated cost of application development or software configuration services?</v>
      </c>
      <c r="C25" s="1" t="s">
        <v>106</v>
      </c>
      <c r="D25" s="5">
        <v>8</v>
      </c>
      <c r="E25" s="5">
        <v>0</v>
      </c>
      <c r="F25" s="5"/>
    </row>
    <row r="26" spans="1:6">
      <c r="A26" s="76">
        <v>5</v>
      </c>
      <c r="B26" s="77" t="str">
        <f>VLOOKUP(A26,Questionnaire!$A$23:$C$53,2)</f>
        <v>How much confidence is there in the expenditure and funding projections?</v>
      </c>
      <c r="C26" s="79"/>
      <c r="D26" s="79">
        <v>0</v>
      </c>
      <c r="E26" s="79">
        <v>0</v>
      </c>
      <c r="F26" s="79" t="s">
        <v>117</v>
      </c>
    </row>
    <row r="27" spans="1:6" ht="24">
      <c r="A27" s="76">
        <v>5</v>
      </c>
      <c r="B27" s="77" t="str">
        <f>VLOOKUP(A27,Questionnaire!$A$23:$C$53,2)</f>
        <v>How much confidence is there in the expenditure and funding projections?</v>
      </c>
      <c r="C27" s="80" t="s">
        <v>55</v>
      </c>
      <c r="D27" s="79">
        <v>2</v>
      </c>
      <c r="E27" s="79">
        <v>0</v>
      </c>
      <c r="F27" s="79" t="s">
        <v>117</v>
      </c>
    </row>
    <row r="28" spans="1:6" ht="24">
      <c r="A28" s="76">
        <v>5</v>
      </c>
      <c r="B28" s="77" t="str">
        <f>VLOOKUP(A28,Questionnaire!$A$23:$C$53,2)</f>
        <v>How much confidence is there in the expenditure and funding projections?</v>
      </c>
      <c r="C28" s="80" t="s">
        <v>56</v>
      </c>
      <c r="D28" s="79">
        <v>4</v>
      </c>
      <c r="E28" s="79">
        <v>1</v>
      </c>
      <c r="F28" s="79" t="s">
        <v>117</v>
      </c>
    </row>
    <row r="29" spans="1:6" ht="24">
      <c r="A29" s="76">
        <v>5</v>
      </c>
      <c r="B29" s="77" t="str">
        <f>VLOOKUP(A29,Questionnaire!$A$23:$C$53,2)</f>
        <v>How much confidence is there in the expenditure and funding projections?</v>
      </c>
      <c r="C29" s="80" t="s">
        <v>57</v>
      </c>
      <c r="D29" s="79">
        <v>8</v>
      </c>
      <c r="E29" s="79">
        <v>3</v>
      </c>
      <c r="F29" s="79" t="s">
        <v>117</v>
      </c>
    </row>
    <row r="30" spans="1:6" ht="24">
      <c r="A30" s="76">
        <v>5</v>
      </c>
      <c r="B30" s="77" t="str">
        <f>VLOOKUP(A30,Questionnaire!$A$23:$C$53,2)</f>
        <v>How much confidence is there in the expenditure and funding projections?</v>
      </c>
      <c r="C30" s="80" t="s">
        <v>58</v>
      </c>
      <c r="D30" s="79">
        <v>16</v>
      </c>
      <c r="E30" s="79">
        <v>5</v>
      </c>
      <c r="F30" s="79" t="s">
        <v>117</v>
      </c>
    </row>
    <row r="31" spans="1:6">
      <c r="A31" s="6">
        <v>6</v>
      </c>
      <c r="B31" s="1" t="str">
        <f>VLOOKUP(A31,Questionnaire!$A$23:$C$53,2)</f>
        <v>What percentage of the Mason's budget does the project represent?</v>
      </c>
      <c r="C31" s="5"/>
      <c r="D31" s="5">
        <v>0</v>
      </c>
      <c r="E31" s="5">
        <v>0</v>
      </c>
      <c r="F31" s="5" t="s">
        <v>117</v>
      </c>
    </row>
    <row r="32" spans="1:6">
      <c r="A32" s="6">
        <v>6</v>
      </c>
      <c r="B32" s="1" t="str">
        <f>VLOOKUP(A32,Questionnaire!$A$23:$C$53,2)</f>
        <v>What percentage of the Mason's budget does the project represent?</v>
      </c>
      <c r="C32" s="1" t="s">
        <v>86</v>
      </c>
      <c r="D32" s="5">
        <v>2</v>
      </c>
      <c r="E32" s="5">
        <v>0</v>
      </c>
      <c r="F32" s="5" t="s">
        <v>117</v>
      </c>
    </row>
    <row r="33" spans="1:6" ht="24">
      <c r="A33" s="6">
        <v>6</v>
      </c>
      <c r="B33" s="1" t="str">
        <f>VLOOKUP(A33,Questionnaire!$A$23:$C$53,2)</f>
        <v>What percentage of the Mason's budget does the project represent?</v>
      </c>
      <c r="C33" s="1" t="s">
        <v>87</v>
      </c>
      <c r="D33" s="5">
        <v>4</v>
      </c>
      <c r="E33" s="5">
        <v>1</v>
      </c>
      <c r="F33" s="5" t="s">
        <v>117</v>
      </c>
    </row>
    <row r="34" spans="1:6" ht="24">
      <c r="A34" s="6">
        <v>6</v>
      </c>
      <c r="B34" s="1" t="str">
        <f>VLOOKUP(A34,Questionnaire!$A$23:$C$53,2)</f>
        <v>What percentage of the Mason's budget does the project represent?</v>
      </c>
      <c r="C34" s="1" t="s">
        <v>88</v>
      </c>
      <c r="D34" s="5">
        <v>6</v>
      </c>
      <c r="E34" s="5">
        <v>3</v>
      </c>
      <c r="F34" s="5" t="s">
        <v>117</v>
      </c>
    </row>
    <row r="35" spans="1:6">
      <c r="A35" s="6">
        <v>6</v>
      </c>
      <c r="B35" s="1" t="str">
        <f>VLOOKUP(A35,Questionnaire!$A$23:$C$53,2)</f>
        <v>What percentage of the Mason's budget does the project represent?</v>
      </c>
      <c r="C35" s="1" t="s">
        <v>89</v>
      </c>
      <c r="D35" s="5">
        <v>8</v>
      </c>
      <c r="E35" s="5">
        <v>5</v>
      </c>
      <c r="F35" s="5" t="s">
        <v>117</v>
      </c>
    </row>
    <row r="36" spans="1:6">
      <c r="A36" s="76">
        <v>7</v>
      </c>
      <c r="B36" s="77" t="str">
        <f>VLOOKUP(A36,Questionnaire!$A$23:$C$53,2)</f>
        <v xml:space="preserve">Have sufficient project funds been budgeted and allocated? </v>
      </c>
      <c r="C36" s="81"/>
      <c r="D36" s="79"/>
      <c r="E36" s="79">
        <v>0</v>
      </c>
      <c r="F36" s="79" t="s">
        <v>117</v>
      </c>
    </row>
    <row r="37" spans="1:6">
      <c r="A37" s="76">
        <v>7</v>
      </c>
      <c r="B37" s="77" t="str">
        <f>VLOOKUP(A37,Questionnaire!$A$23:$C$53,2)</f>
        <v xml:space="preserve">Have sufficient project funds been budgeted and allocated? </v>
      </c>
      <c r="C37" s="82" t="s">
        <v>129</v>
      </c>
      <c r="D37" s="79"/>
      <c r="E37" s="79">
        <v>0</v>
      </c>
      <c r="F37" s="79" t="s">
        <v>117</v>
      </c>
    </row>
    <row r="38" spans="1:6" ht="24">
      <c r="A38" s="76">
        <v>7</v>
      </c>
      <c r="B38" s="77" t="str">
        <f>VLOOKUP(A38,Questionnaire!$A$23:$C$53,2)</f>
        <v xml:space="preserve">Have sufficient project funds been budgeted and allocated? </v>
      </c>
      <c r="C38" s="82" t="s">
        <v>130</v>
      </c>
      <c r="D38" s="79"/>
      <c r="E38" s="79">
        <v>1</v>
      </c>
      <c r="F38" s="79" t="s">
        <v>117</v>
      </c>
    </row>
    <row r="39" spans="1:6">
      <c r="A39" s="76">
        <v>7</v>
      </c>
      <c r="B39" s="77" t="str">
        <f>VLOOKUP(A39,Questionnaire!$A$23:$C$53,2)</f>
        <v xml:space="preserve">Have sufficient project funds been budgeted and allocated? </v>
      </c>
      <c r="C39" s="82" t="s">
        <v>131</v>
      </c>
      <c r="D39" s="79"/>
      <c r="E39" s="79">
        <v>3</v>
      </c>
      <c r="F39" s="79" t="s">
        <v>117</v>
      </c>
    </row>
    <row r="40" spans="1:6">
      <c r="A40" s="76">
        <v>7</v>
      </c>
      <c r="B40" s="77" t="str">
        <f>VLOOKUP(A40,Questionnaire!$A$23:$C$53,2)</f>
        <v xml:space="preserve">Have sufficient project funds been budgeted and allocated? </v>
      </c>
      <c r="C40" s="82" t="s">
        <v>132</v>
      </c>
      <c r="D40" s="79"/>
      <c r="E40" s="79">
        <v>5</v>
      </c>
      <c r="F40" s="79" t="s">
        <v>117</v>
      </c>
    </row>
    <row r="41" spans="1:6">
      <c r="A41" s="6">
        <v>8</v>
      </c>
      <c r="B41" s="1" t="str">
        <f>VLOOKUP(A41,Questionnaire!$A$23:$C$53,2)</f>
        <v>Is the project sponsor fully resourcing the project?</v>
      </c>
      <c r="C41" s="5"/>
      <c r="D41" s="5">
        <v>0</v>
      </c>
      <c r="E41" s="5">
        <v>0</v>
      </c>
      <c r="F41" s="5" t="s">
        <v>118</v>
      </c>
    </row>
    <row r="42" spans="1:6" ht="24">
      <c r="A42" s="6">
        <v>8</v>
      </c>
      <c r="B42" s="1" t="str">
        <f>VLOOKUP(A42,Questionnaire!$A$23:$C$53,2)</f>
        <v>Is the project sponsor fully resourcing the project?</v>
      </c>
      <c r="C42" s="1" t="s">
        <v>12</v>
      </c>
      <c r="D42" s="5">
        <v>2</v>
      </c>
      <c r="E42" s="5">
        <v>0</v>
      </c>
      <c r="F42" s="5" t="s">
        <v>118</v>
      </c>
    </row>
    <row r="43" spans="1:6" ht="24">
      <c r="A43" s="6">
        <v>8</v>
      </c>
      <c r="B43" s="1" t="str">
        <f>VLOOKUP(A43,Questionnaire!$A$23:$C$53,2)</f>
        <v>Is the project sponsor fully resourcing the project?</v>
      </c>
      <c r="C43" s="1" t="s">
        <v>13</v>
      </c>
      <c r="D43" s="5">
        <v>4</v>
      </c>
      <c r="E43" s="5">
        <v>1</v>
      </c>
      <c r="F43" s="5" t="s">
        <v>118</v>
      </c>
    </row>
    <row r="44" spans="1:6" ht="24">
      <c r="A44" s="6">
        <v>8</v>
      </c>
      <c r="B44" s="1" t="str">
        <f>VLOOKUP(A44,Questionnaire!$A$23:$C$53,2)</f>
        <v>Is the project sponsor fully resourcing the project?</v>
      </c>
      <c r="C44" s="1" t="s">
        <v>14</v>
      </c>
      <c r="D44" s="5">
        <v>6</v>
      </c>
      <c r="E44" s="5">
        <v>3</v>
      </c>
      <c r="F44" s="5" t="s">
        <v>118</v>
      </c>
    </row>
    <row r="45" spans="1:6" ht="24">
      <c r="A45" s="6">
        <v>8</v>
      </c>
      <c r="B45" s="1" t="str">
        <f>VLOOKUP(A45,Questionnaire!$A$23:$C$53,2)</f>
        <v>Is the project sponsor fully resourcing the project?</v>
      </c>
      <c r="C45" s="1" t="s">
        <v>15</v>
      </c>
      <c r="D45" s="5">
        <v>12</v>
      </c>
      <c r="E45" s="5">
        <v>5</v>
      </c>
      <c r="F45" s="5" t="s">
        <v>118</v>
      </c>
    </row>
    <row r="46" spans="1:6">
      <c r="A46" s="76">
        <v>9</v>
      </c>
      <c r="B46" s="77" t="str">
        <f>VLOOKUP(A46,Questionnaire!$A$23:$C$53,2)</f>
        <v>What is the size of the Project Team (Full Time Equivalents)?</v>
      </c>
      <c r="C46" s="79"/>
      <c r="D46" s="79">
        <v>0</v>
      </c>
      <c r="E46" s="79">
        <v>0</v>
      </c>
      <c r="F46" s="79"/>
    </row>
    <row r="47" spans="1:6">
      <c r="A47" s="76">
        <v>9</v>
      </c>
      <c r="B47" s="77" t="str">
        <f>VLOOKUP(A47,Questionnaire!$A$23:$C$53,2)</f>
        <v>What is the size of the Project Team (Full Time Equivalents)?</v>
      </c>
      <c r="C47" s="77" t="s">
        <v>59</v>
      </c>
      <c r="D47" s="79">
        <v>2</v>
      </c>
      <c r="E47" s="79">
        <v>0</v>
      </c>
      <c r="F47" s="79"/>
    </row>
    <row r="48" spans="1:6">
      <c r="A48" s="76">
        <v>9</v>
      </c>
      <c r="B48" s="77" t="str">
        <f>VLOOKUP(A48,Questionnaire!$A$23:$C$53,2)</f>
        <v>What is the size of the Project Team (Full Time Equivalents)?</v>
      </c>
      <c r="C48" s="77" t="s">
        <v>60</v>
      </c>
      <c r="D48" s="79">
        <v>3</v>
      </c>
      <c r="E48" s="79">
        <v>0</v>
      </c>
      <c r="F48" s="79"/>
    </row>
    <row r="49" spans="1:6">
      <c r="A49" s="76">
        <v>9</v>
      </c>
      <c r="B49" s="77" t="str">
        <f>VLOOKUP(A49,Questionnaire!$A$23:$C$53,2)</f>
        <v>What is the size of the Project Team (Full Time Equivalents)?</v>
      </c>
      <c r="C49" s="77" t="s">
        <v>61</v>
      </c>
      <c r="D49" s="79">
        <v>6</v>
      </c>
      <c r="E49" s="79">
        <v>0</v>
      </c>
      <c r="F49" s="79"/>
    </row>
    <row r="50" spans="1:6">
      <c r="A50" s="76">
        <v>9</v>
      </c>
      <c r="B50" s="77" t="str">
        <f>VLOOKUP(A50,Questionnaire!$A$23:$C$53,2)</f>
        <v>What is the size of the Project Team (Full Time Equivalents)?</v>
      </c>
      <c r="C50" s="77" t="s">
        <v>62</v>
      </c>
      <c r="D50" s="79">
        <v>12</v>
      </c>
      <c r="E50" s="79">
        <v>0</v>
      </c>
      <c r="F50" s="79"/>
    </row>
    <row r="51" spans="1:6" s="19" customFormat="1">
      <c r="A51" s="76">
        <v>10</v>
      </c>
      <c r="B51" s="77" t="str">
        <f>VLOOKUP(A51,Questionnaire!$A$23:$C$53,2)</f>
        <v>What is the experience and training level of Mason's project managers?</v>
      </c>
      <c r="C51" s="81"/>
      <c r="D51" s="83">
        <v>0</v>
      </c>
      <c r="E51" s="79">
        <v>0</v>
      </c>
      <c r="F51" s="79" t="s">
        <v>118</v>
      </c>
    </row>
    <row r="52" spans="1:6" s="19" customFormat="1" ht="24">
      <c r="A52" s="6">
        <v>10</v>
      </c>
      <c r="B52" s="1" t="str">
        <f>VLOOKUP(A52,Questionnaire!$A$23:$C$53,2)</f>
        <v>What is the experience and training level of Mason's project managers?</v>
      </c>
      <c r="C52" s="75" t="s">
        <v>150</v>
      </c>
      <c r="D52" s="21">
        <v>2</v>
      </c>
      <c r="E52" s="5">
        <v>0</v>
      </c>
      <c r="F52" s="5" t="s">
        <v>118</v>
      </c>
    </row>
    <row r="53" spans="1:6" s="19" customFormat="1" ht="24">
      <c r="A53" s="6">
        <v>10</v>
      </c>
      <c r="B53" s="1" t="str">
        <f>VLOOKUP(A53,Questionnaire!$A$23:$C$53,2)</f>
        <v>What is the experience and training level of Mason's project managers?</v>
      </c>
      <c r="C53" s="75" t="s">
        <v>151</v>
      </c>
      <c r="D53" s="21">
        <v>4</v>
      </c>
      <c r="E53" s="5">
        <v>1</v>
      </c>
      <c r="F53" s="5" t="s">
        <v>118</v>
      </c>
    </row>
    <row r="54" spans="1:6" s="19" customFormat="1" ht="24">
      <c r="A54" s="6">
        <v>10</v>
      </c>
      <c r="B54" s="1" t="str">
        <f>VLOOKUP(A54,Questionnaire!$A$23:$C$53,2)</f>
        <v>What is the experience and training level of Mason's project managers?</v>
      </c>
      <c r="C54" s="75" t="s">
        <v>152</v>
      </c>
      <c r="D54" s="21">
        <v>8</v>
      </c>
      <c r="E54" s="5">
        <v>3</v>
      </c>
      <c r="F54" s="5" t="s">
        <v>118</v>
      </c>
    </row>
    <row r="55" spans="1:6" s="19" customFormat="1">
      <c r="A55" s="6">
        <v>10</v>
      </c>
      <c r="B55" s="1" t="str">
        <f>VLOOKUP(A55,Questionnaire!$A$23:$C$53,2)</f>
        <v>What is the experience and training level of Mason's project managers?</v>
      </c>
      <c r="C55" s="75" t="s">
        <v>153</v>
      </c>
      <c r="D55" s="21">
        <v>16</v>
      </c>
      <c r="E55" s="5">
        <v>5</v>
      </c>
      <c r="F55" s="5" t="s">
        <v>118</v>
      </c>
    </row>
    <row r="56" spans="1:6">
      <c r="A56" s="76">
        <v>11</v>
      </c>
      <c r="B56" s="77" t="str">
        <f>VLOOKUP(A56,Questionnaire!$A$23:$C$53,2)</f>
        <v>What is the level of management  commitment?</v>
      </c>
      <c r="C56" s="81"/>
      <c r="D56" s="79">
        <v>0</v>
      </c>
      <c r="E56" s="79">
        <v>0</v>
      </c>
      <c r="F56" s="79" t="s">
        <v>118</v>
      </c>
    </row>
    <row r="57" spans="1:6">
      <c r="A57" s="76">
        <v>11</v>
      </c>
      <c r="B57" s="77" t="str">
        <f>VLOOKUP(A57,Questionnaire!$A$23:$C$53,2)</f>
        <v>What is the level of management  commitment?</v>
      </c>
      <c r="C57" s="82" t="s">
        <v>146</v>
      </c>
      <c r="D57" s="79">
        <v>0</v>
      </c>
      <c r="E57" s="79">
        <v>0</v>
      </c>
      <c r="F57" s="79" t="s">
        <v>118</v>
      </c>
    </row>
    <row r="58" spans="1:6">
      <c r="A58" s="76">
        <v>11</v>
      </c>
      <c r="B58" s="77" t="str">
        <f>VLOOKUP(A58,Questionnaire!$A$23:$C$53,2)</f>
        <v>What is the level of management  commitment?</v>
      </c>
      <c r="C58" s="82" t="s">
        <v>147</v>
      </c>
      <c r="D58" s="79">
        <v>0</v>
      </c>
      <c r="E58" s="79">
        <v>1</v>
      </c>
      <c r="F58" s="79" t="s">
        <v>118</v>
      </c>
    </row>
    <row r="59" spans="1:6">
      <c r="A59" s="76">
        <v>11</v>
      </c>
      <c r="B59" s="77" t="str">
        <f>VLOOKUP(A59,Questionnaire!$A$23:$C$53,2)</f>
        <v>What is the level of management  commitment?</v>
      </c>
      <c r="C59" s="82" t="s">
        <v>148</v>
      </c>
      <c r="D59" s="79">
        <v>0</v>
      </c>
      <c r="E59" s="79">
        <v>3</v>
      </c>
      <c r="F59" s="79" t="s">
        <v>118</v>
      </c>
    </row>
    <row r="60" spans="1:6">
      <c r="A60" s="76">
        <v>11</v>
      </c>
      <c r="B60" s="77" t="str">
        <f>VLOOKUP(A60,Questionnaire!$A$23:$C$53,2)</f>
        <v>What is the level of management  commitment?</v>
      </c>
      <c r="C60" s="82" t="s">
        <v>149</v>
      </c>
      <c r="D60" s="79">
        <v>0</v>
      </c>
      <c r="E60" s="79">
        <v>5</v>
      </c>
      <c r="F60" s="79" t="s">
        <v>118</v>
      </c>
    </row>
    <row r="61" spans="1:6">
      <c r="A61" s="6">
        <v>12</v>
      </c>
      <c r="B61" s="1" t="str">
        <f>VLOOKUP(A61,Questionnaire!$A$23:$C$53,2)</f>
        <v>To what degree are the project team members collocated (same building/campus/etc.)?</v>
      </c>
      <c r="C61" s="5"/>
      <c r="D61" s="5">
        <v>0</v>
      </c>
      <c r="E61" s="5">
        <v>0</v>
      </c>
      <c r="F61" s="5"/>
    </row>
    <row r="62" spans="1:6">
      <c r="A62" s="6">
        <v>12</v>
      </c>
      <c r="B62" s="1" t="str">
        <f>VLOOKUP(A62,Questionnaire!$A$23:$C$53,2)</f>
        <v>To what degree are the project team members collocated (same building/campus/etc.)?</v>
      </c>
      <c r="C62" s="1" t="s">
        <v>80</v>
      </c>
      <c r="D62" s="5">
        <v>1</v>
      </c>
      <c r="E62" s="5">
        <v>0</v>
      </c>
      <c r="F62" s="5"/>
    </row>
    <row r="63" spans="1:6">
      <c r="A63" s="6">
        <v>12</v>
      </c>
      <c r="B63" s="1" t="str">
        <f>VLOOKUP(A63,Questionnaire!$A$23:$C$53,2)</f>
        <v>To what degree are the project team members collocated (same building/campus/etc.)?</v>
      </c>
      <c r="C63" s="1" t="s">
        <v>81</v>
      </c>
      <c r="D63" s="5">
        <v>2</v>
      </c>
      <c r="E63" s="5">
        <v>0</v>
      </c>
      <c r="F63" s="5"/>
    </row>
    <row r="64" spans="1:6">
      <c r="A64" s="6">
        <v>12</v>
      </c>
      <c r="B64" s="1" t="str">
        <f>VLOOKUP(A64,Questionnaire!$A$23:$C$53,2)</f>
        <v>To what degree are the project team members collocated (same building/campus/etc.)?</v>
      </c>
      <c r="C64" s="1" t="s">
        <v>82</v>
      </c>
      <c r="D64" s="5">
        <v>4</v>
      </c>
      <c r="E64" s="5">
        <v>0</v>
      </c>
      <c r="F64" s="5"/>
    </row>
    <row r="65" spans="1:6">
      <c r="A65" s="6">
        <v>12</v>
      </c>
      <c r="B65" s="1" t="str">
        <f>VLOOKUP(A65,Questionnaire!$A$23:$C$53,2)</f>
        <v>To what degree are the project team members collocated (same building/campus/etc.)?</v>
      </c>
      <c r="C65" s="1" t="s">
        <v>83</v>
      </c>
      <c r="D65" s="5">
        <v>6</v>
      </c>
      <c r="E65" s="5">
        <v>0</v>
      </c>
      <c r="F65" s="5"/>
    </row>
    <row r="66" spans="1:6">
      <c r="A66" s="76">
        <v>13</v>
      </c>
      <c r="B66" s="77" t="str">
        <f>VLOOKUP(A66,Questionnaire!$A$23:$C$53,2)</f>
        <v>What is the project's duration?</v>
      </c>
      <c r="C66" s="79"/>
      <c r="D66" s="79">
        <v>0</v>
      </c>
      <c r="E66" s="79">
        <v>0</v>
      </c>
      <c r="F66" s="79"/>
    </row>
    <row r="67" spans="1:6">
      <c r="A67" s="76">
        <v>13</v>
      </c>
      <c r="B67" s="77" t="str">
        <f>VLOOKUP(A67,Questionnaire!$A$23:$C$53,2)</f>
        <v>What is the project's duration?</v>
      </c>
      <c r="C67" s="77" t="s">
        <v>84</v>
      </c>
      <c r="D67" s="79">
        <v>2</v>
      </c>
      <c r="E67" s="79">
        <v>0</v>
      </c>
      <c r="F67" s="79"/>
    </row>
    <row r="68" spans="1:6">
      <c r="A68" s="76">
        <v>13</v>
      </c>
      <c r="B68" s="77" t="str">
        <f>VLOOKUP(A68,Questionnaire!$A$23:$C$53,2)</f>
        <v>What is the project's duration?</v>
      </c>
      <c r="C68" s="77" t="s">
        <v>7</v>
      </c>
      <c r="D68" s="79">
        <v>4</v>
      </c>
      <c r="E68" s="79">
        <v>0</v>
      </c>
      <c r="F68" s="79"/>
    </row>
    <row r="69" spans="1:6">
      <c r="A69" s="76">
        <v>13</v>
      </c>
      <c r="B69" s="77" t="str">
        <f>VLOOKUP(A69,Questionnaire!$A$23:$C$53,2)</f>
        <v>What is the project's duration?</v>
      </c>
      <c r="C69" s="77" t="s">
        <v>8</v>
      </c>
      <c r="D69" s="79">
        <v>8</v>
      </c>
      <c r="E69" s="79">
        <v>0</v>
      </c>
      <c r="F69" s="79"/>
    </row>
    <row r="70" spans="1:6">
      <c r="A70" s="76">
        <v>13</v>
      </c>
      <c r="B70" s="77" t="str">
        <f>VLOOKUP(A70,Questionnaire!$A$23:$C$53,2)</f>
        <v>What is the project's duration?</v>
      </c>
      <c r="C70" s="77" t="s">
        <v>9</v>
      </c>
      <c r="D70" s="79">
        <v>16</v>
      </c>
      <c r="E70" s="79">
        <v>0</v>
      </c>
      <c r="F70" s="79"/>
    </row>
    <row r="71" spans="1:6">
      <c r="A71" s="6">
        <v>14</v>
      </c>
      <c r="B71" s="1" t="str">
        <f>VLOOKUP(A71,Questionnaire!$A$23:$C$53,2)</f>
        <v>Is funding available for maintenance of the project deliverable after project closure?</v>
      </c>
      <c r="C71" s="74"/>
      <c r="D71" s="5"/>
      <c r="E71" s="5">
        <v>0</v>
      </c>
      <c r="F71" s="5" t="s">
        <v>117</v>
      </c>
    </row>
    <row r="72" spans="1:6">
      <c r="A72" s="6">
        <v>14</v>
      </c>
      <c r="B72" s="1" t="str">
        <f>VLOOKUP(A72,Questionnaire!$A$23:$C$53,2)</f>
        <v>Is funding available for maintenance of the project deliverable after project closure?</v>
      </c>
      <c r="C72" s="75" t="s">
        <v>133</v>
      </c>
      <c r="D72" s="5"/>
      <c r="E72" s="5">
        <v>0</v>
      </c>
      <c r="F72" s="5" t="s">
        <v>117</v>
      </c>
    </row>
    <row r="73" spans="1:6">
      <c r="A73" s="6">
        <v>14</v>
      </c>
      <c r="B73" s="1" t="str">
        <f>VLOOKUP(A73,Questionnaire!$A$23:$C$53,2)</f>
        <v>Is funding available for maintenance of the project deliverable after project closure?</v>
      </c>
      <c r="C73" s="75" t="s">
        <v>134</v>
      </c>
      <c r="D73" s="5"/>
      <c r="E73" s="5">
        <v>1</v>
      </c>
      <c r="F73" s="5" t="s">
        <v>117</v>
      </c>
    </row>
    <row r="74" spans="1:6">
      <c r="A74" s="6">
        <v>14</v>
      </c>
      <c r="B74" s="1" t="str">
        <f>VLOOKUP(A74,Questionnaire!$A$23:$C$53,2)</f>
        <v>Is funding available for maintenance of the project deliverable after project closure?</v>
      </c>
      <c r="C74" s="75" t="s">
        <v>135</v>
      </c>
      <c r="D74" s="5"/>
      <c r="E74" s="5">
        <v>3</v>
      </c>
      <c r="F74" s="5" t="s">
        <v>117</v>
      </c>
    </row>
    <row r="75" spans="1:6">
      <c r="A75" s="6">
        <v>14</v>
      </c>
      <c r="B75" s="1" t="str">
        <f>VLOOKUP(A75,Questionnaire!$A$23:$C$53,2)</f>
        <v>Is funding available for maintenance of the project deliverable after project closure?</v>
      </c>
      <c r="C75" s="75" t="s">
        <v>136</v>
      </c>
      <c r="D75" s="5"/>
      <c r="E75" s="5">
        <v>5</v>
      </c>
      <c r="F75" s="5" t="s">
        <v>117</v>
      </c>
    </row>
    <row r="76" spans="1:6">
      <c r="A76" s="6">
        <v>15</v>
      </c>
      <c r="B76" s="1" t="str">
        <f>VLOOKUP(A76,Questionnaire!$A$23:$C$53,2)</f>
        <v>How much variation in the timeframe can be tolerated?</v>
      </c>
      <c r="C76" s="5"/>
      <c r="D76" s="5">
        <v>0</v>
      </c>
      <c r="E76" s="5">
        <v>0</v>
      </c>
      <c r="F76" s="5"/>
    </row>
    <row r="77" spans="1:6" ht="24">
      <c r="A77" s="76">
        <v>15</v>
      </c>
      <c r="B77" s="77" t="str">
        <f>VLOOKUP(A77,Questionnaire!$A$23:$C$53,2)</f>
        <v>How much variation in the timeframe can be tolerated?</v>
      </c>
      <c r="C77" s="77" t="s">
        <v>85</v>
      </c>
      <c r="D77" s="79">
        <v>3</v>
      </c>
      <c r="E77" s="79">
        <v>0</v>
      </c>
      <c r="F77" s="79"/>
    </row>
    <row r="78" spans="1:6">
      <c r="A78" s="76">
        <v>15</v>
      </c>
      <c r="B78" s="77" t="str">
        <f>VLOOKUP(A78,Questionnaire!$A$23:$C$53,2)</f>
        <v>How much variation in the timeframe can be tolerated?</v>
      </c>
      <c r="C78" s="77" t="s">
        <v>72</v>
      </c>
      <c r="D78" s="79">
        <v>6</v>
      </c>
      <c r="E78" s="79">
        <v>0</v>
      </c>
      <c r="F78" s="79"/>
    </row>
    <row r="79" spans="1:6">
      <c r="A79" s="76">
        <v>15</v>
      </c>
      <c r="B79" s="77" t="str">
        <f>VLOOKUP(A79,Questionnaire!$A$23:$C$53,2)</f>
        <v>How much variation in the timeframe can be tolerated?</v>
      </c>
      <c r="C79" s="77" t="s">
        <v>73</v>
      </c>
      <c r="D79" s="79">
        <v>9</v>
      </c>
      <c r="E79" s="79">
        <v>0</v>
      </c>
      <c r="F79" s="79"/>
    </row>
    <row r="80" spans="1:6">
      <c r="A80" s="76">
        <v>15</v>
      </c>
      <c r="B80" s="77" t="str">
        <f>VLOOKUP(A80,Questionnaire!$A$23:$C$53,2)</f>
        <v>How much variation in the timeframe can be tolerated?</v>
      </c>
      <c r="C80" s="77" t="s">
        <v>74</v>
      </c>
      <c r="D80" s="79">
        <v>12</v>
      </c>
      <c r="E80" s="79">
        <v>0</v>
      </c>
      <c r="F80" s="79"/>
    </row>
    <row r="81" spans="1:6">
      <c r="A81" s="6">
        <v>16</v>
      </c>
      <c r="B81" s="1" t="str">
        <f>VLOOKUP(A81,Questionnaire!$A$23:$C$53,2)</f>
        <v>Does this project require resources from other organizations outside ITS?</v>
      </c>
      <c r="C81" s="74"/>
      <c r="D81" s="5">
        <v>0</v>
      </c>
      <c r="E81" s="5">
        <v>0</v>
      </c>
      <c r="F81" s="5" t="s">
        <v>145</v>
      </c>
    </row>
    <row r="82" spans="1:6">
      <c r="A82" s="6">
        <v>16</v>
      </c>
      <c r="B82" s="1" t="str">
        <f>VLOOKUP(A82,Questionnaire!$A$23:$C$53,2)</f>
        <v>Does this project require resources from other organizations outside ITS?</v>
      </c>
      <c r="C82" s="75" t="s">
        <v>141</v>
      </c>
      <c r="D82" s="5">
        <v>3</v>
      </c>
      <c r="E82" s="5">
        <v>0</v>
      </c>
      <c r="F82" s="5" t="s">
        <v>145</v>
      </c>
    </row>
    <row r="83" spans="1:6">
      <c r="A83" s="6">
        <v>16</v>
      </c>
      <c r="B83" s="1" t="str">
        <f>VLOOKUP(A83,Questionnaire!$A$23:$C$53,2)</f>
        <v>Does this project require resources from other organizations outside ITS?</v>
      </c>
      <c r="C83" s="75" t="s">
        <v>142</v>
      </c>
      <c r="D83" s="5">
        <v>6</v>
      </c>
      <c r="E83" s="5">
        <v>1</v>
      </c>
      <c r="F83" s="5" t="s">
        <v>145</v>
      </c>
    </row>
    <row r="84" spans="1:6">
      <c r="A84" s="6">
        <v>16</v>
      </c>
      <c r="B84" s="1" t="str">
        <f>VLOOKUP(A84,Questionnaire!$A$23:$C$53,2)</f>
        <v>Does this project require resources from other organizations outside ITS?</v>
      </c>
      <c r="C84" s="75" t="s">
        <v>143</v>
      </c>
      <c r="D84" s="5">
        <v>9</v>
      </c>
      <c r="E84" s="5">
        <v>3</v>
      </c>
      <c r="F84" s="5" t="s">
        <v>145</v>
      </c>
    </row>
    <row r="85" spans="1:6">
      <c r="A85" s="6">
        <v>16</v>
      </c>
      <c r="B85" s="1" t="str">
        <f>VLOOKUP(A85,Questionnaire!$A$23:$C$53,2)</f>
        <v>Does this project require resources from other organizations outside ITS?</v>
      </c>
      <c r="C85" s="75" t="s">
        <v>144</v>
      </c>
      <c r="D85" s="5">
        <v>12</v>
      </c>
      <c r="E85" s="5">
        <v>5</v>
      </c>
      <c r="F85" s="5" t="s">
        <v>145</v>
      </c>
    </row>
    <row r="86" spans="1:6">
      <c r="A86" s="76">
        <v>17</v>
      </c>
      <c r="B86" s="77" t="str">
        <f>VLOOKUP(A86,Questionnaire!$A$23:$C$53,2)</f>
        <v>Is this project dependent on another projects deliverable?</v>
      </c>
      <c r="C86" s="81"/>
      <c r="D86" s="79"/>
      <c r="E86" s="79">
        <v>0</v>
      </c>
      <c r="F86" s="79" t="s">
        <v>145</v>
      </c>
    </row>
    <row r="87" spans="1:6">
      <c r="A87" s="76">
        <v>17</v>
      </c>
      <c r="B87" s="77" t="str">
        <f>VLOOKUP(A87,Questionnaire!$A$23:$C$53,2)</f>
        <v>Is this project dependent on another projects deliverable?</v>
      </c>
      <c r="C87" s="82" t="s">
        <v>137</v>
      </c>
      <c r="D87" s="79"/>
      <c r="E87" s="79">
        <v>0</v>
      </c>
      <c r="F87" s="79" t="s">
        <v>145</v>
      </c>
    </row>
    <row r="88" spans="1:6">
      <c r="A88" s="76">
        <v>17</v>
      </c>
      <c r="B88" s="77" t="str">
        <f>VLOOKUP(A88,Questionnaire!$A$23:$C$53,2)</f>
        <v>Is this project dependent on another projects deliverable?</v>
      </c>
      <c r="C88" s="82" t="s">
        <v>138</v>
      </c>
      <c r="D88" s="79"/>
      <c r="E88" s="79">
        <v>1</v>
      </c>
      <c r="F88" s="79" t="s">
        <v>145</v>
      </c>
    </row>
    <row r="89" spans="1:6">
      <c r="A89" s="76">
        <v>17</v>
      </c>
      <c r="B89" s="77" t="str">
        <f>VLOOKUP(A89,Questionnaire!$A$23:$C$53,2)</f>
        <v>Is this project dependent on another projects deliverable?</v>
      </c>
      <c r="C89" s="82" t="s">
        <v>139</v>
      </c>
      <c r="D89" s="79"/>
      <c r="E89" s="79">
        <v>3</v>
      </c>
      <c r="F89" s="79" t="s">
        <v>145</v>
      </c>
    </row>
    <row r="90" spans="1:6" ht="24">
      <c r="A90" s="76">
        <v>17</v>
      </c>
      <c r="B90" s="77" t="str">
        <f>VLOOKUP(A90,Questionnaire!$A$23:$C$53,2)</f>
        <v>Is this project dependent on another projects deliverable?</v>
      </c>
      <c r="C90" s="82" t="s">
        <v>140</v>
      </c>
      <c r="D90" s="79"/>
      <c r="E90" s="79">
        <v>5</v>
      </c>
      <c r="F90" s="79" t="s">
        <v>145</v>
      </c>
    </row>
    <row r="91" spans="1:6">
      <c r="A91" s="6">
        <v>18</v>
      </c>
      <c r="B91" s="1" t="str">
        <f>VLOOKUP(A91,Questionnaire!$A$23:$C$53,2)</f>
        <v>Has Mason and/or the vendor executed a project similar to this before?</v>
      </c>
      <c r="C91" s="5"/>
      <c r="D91" s="5">
        <v>0</v>
      </c>
      <c r="E91" s="5">
        <v>0</v>
      </c>
      <c r="F91" s="5" t="s">
        <v>119</v>
      </c>
    </row>
    <row r="92" spans="1:6" ht="24">
      <c r="A92" s="6">
        <v>18</v>
      </c>
      <c r="B92" s="1" t="str">
        <f>VLOOKUP(A92,Questionnaire!$A$23:$C$53,2)</f>
        <v>Has Mason and/or the vendor executed a project similar to this before?</v>
      </c>
      <c r="C92" s="1" t="s">
        <v>90</v>
      </c>
      <c r="D92" s="5">
        <v>2</v>
      </c>
      <c r="E92" s="5">
        <v>0</v>
      </c>
      <c r="F92" s="5" t="s">
        <v>119</v>
      </c>
    </row>
    <row r="93" spans="1:6" ht="24">
      <c r="A93" s="6">
        <v>18</v>
      </c>
      <c r="B93" s="1" t="str">
        <f>VLOOKUP(A93,Questionnaire!$A$23:$C$53,2)</f>
        <v>Has Mason and/or the vendor executed a project similar to this before?</v>
      </c>
      <c r="C93" s="1" t="s">
        <v>91</v>
      </c>
      <c r="D93" s="5">
        <v>4</v>
      </c>
      <c r="E93" s="5">
        <v>1</v>
      </c>
      <c r="F93" s="5" t="s">
        <v>119</v>
      </c>
    </row>
    <row r="94" spans="1:6" ht="24">
      <c r="A94" s="6">
        <v>18</v>
      </c>
      <c r="B94" s="1" t="str">
        <f>VLOOKUP(A94,Questionnaire!$A$23:$C$53,2)</f>
        <v>Has Mason and/or the vendor executed a project similar to this before?</v>
      </c>
      <c r="C94" s="1" t="s">
        <v>92</v>
      </c>
      <c r="D94" s="5">
        <v>8</v>
      </c>
      <c r="E94" s="5">
        <v>3</v>
      </c>
      <c r="F94" s="5" t="s">
        <v>119</v>
      </c>
    </row>
    <row r="95" spans="1:6" ht="24">
      <c r="A95" s="6">
        <v>18</v>
      </c>
      <c r="B95" s="1" t="str">
        <f>VLOOKUP(A95,Questionnaire!$A$23:$C$53,2)</f>
        <v>Has Mason and/or the vendor executed a project similar to this before?</v>
      </c>
      <c r="C95" s="1" t="s">
        <v>93</v>
      </c>
      <c r="D95" s="5">
        <v>12</v>
      </c>
      <c r="E95" s="5">
        <v>5</v>
      </c>
      <c r="F95" s="5" t="s">
        <v>119</v>
      </c>
    </row>
    <row r="96" spans="1:6">
      <c r="A96" s="76">
        <v>19</v>
      </c>
      <c r="B96" s="77" t="str">
        <f>VLOOKUP(A96,Questionnaire!$A$23:$C$53,2)</f>
        <v>Does the project address State and Federal mandates?</v>
      </c>
      <c r="C96" s="79"/>
      <c r="D96" s="79">
        <v>0</v>
      </c>
      <c r="E96" s="79">
        <v>0</v>
      </c>
      <c r="F96" s="79" t="s">
        <v>120</v>
      </c>
    </row>
    <row r="97" spans="1:6" ht="36">
      <c r="A97" s="76">
        <v>19</v>
      </c>
      <c r="B97" s="77" t="str">
        <f>VLOOKUP(A97,Questionnaire!$A$23:$C$53,2)</f>
        <v>Does the project address State and Federal mandates?</v>
      </c>
      <c r="C97" s="77" t="s">
        <v>75</v>
      </c>
      <c r="D97" s="79">
        <v>2</v>
      </c>
      <c r="E97" s="79">
        <v>0</v>
      </c>
      <c r="F97" s="79" t="s">
        <v>120</v>
      </c>
    </row>
    <row r="98" spans="1:6" ht="24">
      <c r="A98" s="76">
        <v>19</v>
      </c>
      <c r="B98" s="77" t="str">
        <f>VLOOKUP(A98,Questionnaire!$A$23:$C$53,2)</f>
        <v>Does the project address State and Federal mandates?</v>
      </c>
      <c r="C98" s="77" t="s">
        <v>76</v>
      </c>
      <c r="D98" s="79">
        <v>4</v>
      </c>
      <c r="E98" s="79">
        <v>1</v>
      </c>
      <c r="F98" s="79" t="s">
        <v>120</v>
      </c>
    </row>
    <row r="99" spans="1:6" ht="36">
      <c r="A99" s="76">
        <v>19</v>
      </c>
      <c r="B99" s="77" t="str">
        <f>VLOOKUP(A99,Questionnaire!$A$23:$C$53,2)</f>
        <v>Does the project address State and Federal mandates?</v>
      </c>
      <c r="C99" s="77" t="s">
        <v>77</v>
      </c>
      <c r="D99" s="79">
        <v>8</v>
      </c>
      <c r="E99" s="79">
        <v>3</v>
      </c>
      <c r="F99" s="79" t="s">
        <v>120</v>
      </c>
    </row>
    <row r="100" spans="1:6" ht="24">
      <c r="A100" s="76">
        <v>19</v>
      </c>
      <c r="B100" s="77" t="str">
        <f>VLOOKUP(A100,Questionnaire!$A$23:$C$53,2)</f>
        <v>Does the project address State and Federal mandates?</v>
      </c>
      <c r="C100" s="77" t="s">
        <v>78</v>
      </c>
      <c r="D100" s="79">
        <v>12</v>
      </c>
      <c r="E100" s="79">
        <v>5</v>
      </c>
      <c r="F100" s="79" t="s">
        <v>120</v>
      </c>
    </row>
    <row r="101" spans="1:6">
      <c r="A101" s="6">
        <v>20</v>
      </c>
      <c r="B101" s="1" t="str">
        <f>VLOOKUP(A101,Questionnaire!$A$23:$C$53,2)</f>
        <v>How politically sensitive is the project?</v>
      </c>
      <c r="C101" s="74"/>
      <c r="D101" s="5"/>
      <c r="E101" s="5">
        <v>0</v>
      </c>
      <c r="F101" s="5" t="s">
        <v>119</v>
      </c>
    </row>
    <row r="102" spans="1:6">
      <c r="A102" s="6">
        <v>20</v>
      </c>
      <c r="B102" s="1" t="str">
        <f>VLOOKUP(A102,Questionnaire!$A$23:$C$53,2)</f>
        <v>How politically sensitive is the project?</v>
      </c>
      <c r="C102" s="75" t="s">
        <v>154</v>
      </c>
      <c r="D102" s="5"/>
      <c r="E102" s="5">
        <v>0</v>
      </c>
      <c r="F102" s="5" t="s">
        <v>119</v>
      </c>
    </row>
    <row r="103" spans="1:6" ht="24">
      <c r="A103" s="6">
        <v>20</v>
      </c>
      <c r="B103" s="1" t="str">
        <f>VLOOKUP(A103,Questionnaire!$A$23:$C$53,2)</f>
        <v>How politically sensitive is the project?</v>
      </c>
      <c r="C103" s="75" t="s">
        <v>155</v>
      </c>
      <c r="D103" s="5"/>
      <c r="E103" s="5">
        <v>1</v>
      </c>
      <c r="F103" s="5" t="s">
        <v>119</v>
      </c>
    </row>
    <row r="104" spans="1:6">
      <c r="A104" s="6">
        <v>20</v>
      </c>
      <c r="B104" s="1" t="str">
        <f>VLOOKUP(A104,Questionnaire!$A$23:$C$53,2)</f>
        <v>How politically sensitive is the project?</v>
      </c>
      <c r="C104" s="75" t="s">
        <v>156</v>
      </c>
      <c r="D104" s="5"/>
      <c r="E104" s="5">
        <v>3</v>
      </c>
      <c r="F104" s="5" t="s">
        <v>119</v>
      </c>
    </row>
    <row r="105" spans="1:6">
      <c r="A105" s="6">
        <v>20</v>
      </c>
      <c r="B105" s="1" t="str">
        <f>VLOOKUP(A105,Questionnaire!$A$23:$C$53,2)</f>
        <v>How politically sensitive is the project?</v>
      </c>
      <c r="C105" s="75" t="s">
        <v>157</v>
      </c>
      <c r="D105" s="5"/>
      <c r="E105" s="5">
        <v>5</v>
      </c>
      <c r="F105" s="5" t="s">
        <v>119</v>
      </c>
    </row>
    <row r="106" spans="1:6">
      <c r="A106" s="76">
        <v>21</v>
      </c>
      <c r="B106" s="77" t="str">
        <f>VLOOKUP(A106,Questionnaire!$A$23:$C$53,2)</f>
        <v>How will the failure of the project impact the customers?</v>
      </c>
      <c r="C106" s="79"/>
      <c r="D106" s="79">
        <v>0</v>
      </c>
      <c r="E106" s="79">
        <v>0</v>
      </c>
      <c r="F106" s="79" t="s">
        <v>119</v>
      </c>
    </row>
    <row r="107" spans="1:6" ht="24">
      <c r="A107" s="76">
        <v>21</v>
      </c>
      <c r="B107" s="77" t="str">
        <f>VLOOKUP(A107,Questionnaire!$A$23:$C$53,2)</f>
        <v>How will the failure of the project impact the customers?</v>
      </c>
      <c r="C107" s="77" t="s">
        <v>22</v>
      </c>
      <c r="D107" s="79">
        <v>0</v>
      </c>
      <c r="E107" s="79">
        <v>0</v>
      </c>
      <c r="F107" s="79" t="s">
        <v>119</v>
      </c>
    </row>
    <row r="108" spans="1:6" ht="24">
      <c r="A108" s="76">
        <v>21</v>
      </c>
      <c r="B108" s="77" t="str">
        <f>VLOOKUP(A108,Questionnaire!$A$23:$C$53,2)</f>
        <v>How will the failure of the project impact the customers?</v>
      </c>
      <c r="C108" s="77" t="s">
        <v>23</v>
      </c>
      <c r="D108" s="79">
        <v>4</v>
      </c>
      <c r="E108" s="79">
        <v>1</v>
      </c>
      <c r="F108" s="79" t="s">
        <v>119</v>
      </c>
    </row>
    <row r="109" spans="1:6" ht="24">
      <c r="A109" s="76">
        <v>21</v>
      </c>
      <c r="B109" s="77" t="str">
        <f>VLOOKUP(A109,Questionnaire!$A$23:$C$53,2)</f>
        <v>How will the failure of the project impact the customers?</v>
      </c>
      <c r="C109" s="77" t="s">
        <v>24</v>
      </c>
      <c r="D109" s="79">
        <v>8</v>
      </c>
      <c r="E109" s="79">
        <v>3</v>
      </c>
      <c r="F109" s="79" t="s">
        <v>119</v>
      </c>
    </row>
    <row r="110" spans="1:6">
      <c r="A110" s="76">
        <v>21</v>
      </c>
      <c r="B110" s="77" t="str">
        <f>VLOOKUP(A110,Questionnaire!$A$23:$C$53,2)</f>
        <v>How will the failure of the project impact the customers?</v>
      </c>
      <c r="C110" s="77" t="s">
        <v>25</v>
      </c>
      <c r="D110" s="79">
        <v>16</v>
      </c>
      <c r="E110" s="79">
        <v>5</v>
      </c>
      <c r="F110" s="79" t="s">
        <v>119</v>
      </c>
    </row>
    <row r="111" spans="1:6">
      <c r="A111" s="6">
        <v>22</v>
      </c>
      <c r="B111" s="1" t="str">
        <f>VLOOKUP(A111,Questionnaire!$A$23:$C$53,2)</f>
        <v>What is the anticipated involvement of  the End Users with System Design and Testing?</v>
      </c>
      <c r="C111" s="5"/>
      <c r="D111" s="5">
        <v>0</v>
      </c>
      <c r="E111" s="5">
        <v>0</v>
      </c>
      <c r="F111" s="5"/>
    </row>
    <row r="112" spans="1:6">
      <c r="A112" s="6">
        <v>22</v>
      </c>
      <c r="B112" s="1" t="str">
        <f>VLOOKUP(A112,Questionnaire!$A$23:$C$53,2)</f>
        <v>What is the anticipated involvement of  the End Users with System Design and Testing?</v>
      </c>
      <c r="C112" s="3" t="s">
        <v>26</v>
      </c>
      <c r="D112" s="5">
        <v>0</v>
      </c>
      <c r="E112" s="5">
        <v>0</v>
      </c>
      <c r="F112" s="5"/>
    </row>
    <row r="113" spans="1:6" ht="36">
      <c r="A113" s="6">
        <v>22</v>
      </c>
      <c r="B113" s="1" t="str">
        <f>VLOOKUP(A113,Questionnaire!$A$23:$C$53,2)</f>
        <v>What is the anticipated involvement of  the End Users with System Design and Testing?</v>
      </c>
      <c r="C113" s="2" t="s">
        <v>27</v>
      </c>
      <c r="D113" s="5">
        <v>4</v>
      </c>
      <c r="E113" s="5">
        <v>0</v>
      </c>
      <c r="F113" s="5"/>
    </row>
    <row r="114" spans="1:6" ht="36">
      <c r="A114" s="6">
        <v>22</v>
      </c>
      <c r="B114" s="1" t="str">
        <f>VLOOKUP(A114,Questionnaire!$A$23:$C$53,2)</f>
        <v>What is the anticipated involvement of  the End Users with System Design and Testing?</v>
      </c>
      <c r="C114" s="2" t="s">
        <v>28</v>
      </c>
      <c r="D114" s="5">
        <v>6</v>
      </c>
      <c r="E114" s="5">
        <v>0</v>
      </c>
      <c r="F114" s="5"/>
    </row>
    <row r="115" spans="1:6" ht="36">
      <c r="A115" s="6">
        <v>22</v>
      </c>
      <c r="B115" s="1" t="str">
        <f>VLOOKUP(A115,Questionnaire!$A$23:$C$53,2)</f>
        <v>What is the anticipated involvement of  the End Users with System Design and Testing?</v>
      </c>
      <c r="C115" s="2" t="s">
        <v>29</v>
      </c>
      <c r="D115" s="5">
        <v>8</v>
      </c>
      <c r="E115" s="5">
        <v>0</v>
      </c>
      <c r="F115" s="5"/>
    </row>
    <row r="116" spans="1:6" ht="24">
      <c r="A116" s="76">
        <v>23</v>
      </c>
      <c r="B116" s="77" t="str">
        <f>VLOOKUP(A116,Questionnaire!$A$23:$C$53,2)</f>
        <v>What is the anticipated involvement of the End Users in the  Definition of Project Requirements and Scope?</v>
      </c>
      <c r="C116" s="79"/>
      <c r="D116" s="79">
        <v>0</v>
      </c>
      <c r="E116" s="79">
        <v>0</v>
      </c>
      <c r="F116" s="79"/>
    </row>
    <row r="117" spans="1:6" ht="36">
      <c r="A117" s="76">
        <v>23</v>
      </c>
      <c r="B117" s="77" t="str">
        <f>VLOOKUP(A117,Questionnaire!$A$23:$C$53,2)</f>
        <v>What is the anticipated involvement of the End Users in the  Definition of Project Requirements and Scope?</v>
      </c>
      <c r="C117" s="84" t="s">
        <v>100</v>
      </c>
      <c r="D117" s="79">
        <v>2</v>
      </c>
      <c r="E117" s="79">
        <v>0</v>
      </c>
      <c r="F117" s="79"/>
    </row>
    <row r="118" spans="1:6" ht="36">
      <c r="A118" s="76">
        <v>23</v>
      </c>
      <c r="B118" s="77" t="str">
        <f>VLOOKUP(A118,Questionnaire!$A$23:$C$53,2)</f>
        <v>What is the anticipated involvement of the End Users in the  Definition of Project Requirements and Scope?</v>
      </c>
      <c r="C118" s="84" t="s">
        <v>101</v>
      </c>
      <c r="D118" s="79">
        <v>4</v>
      </c>
      <c r="E118" s="79">
        <v>0</v>
      </c>
      <c r="F118" s="79"/>
    </row>
    <row r="119" spans="1:6" ht="36">
      <c r="A119" s="76">
        <v>23</v>
      </c>
      <c r="B119" s="77" t="str">
        <f>VLOOKUP(A119,Questionnaire!$A$23:$C$53,2)</f>
        <v>What is the anticipated involvement of the End Users in the  Definition of Project Requirements and Scope?</v>
      </c>
      <c r="C119" s="84" t="s">
        <v>102</v>
      </c>
      <c r="D119" s="79">
        <v>8</v>
      </c>
      <c r="E119" s="79">
        <v>0</v>
      </c>
      <c r="F119" s="79"/>
    </row>
    <row r="120" spans="1:6" ht="24">
      <c r="A120" s="76">
        <v>23</v>
      </c>
      <c r="B120" s="77" t="str">
        <f>VLOOKUP(A120,Questionnaire!$A$23:$C$53,2)</f>
        <v>What is the anticipated involvement of the End Users in the  Definition of Project Requirements and Scope?</v>
      </c>
      <c r="C120" s="84" t="s">
        <v>30</v>
      </c>
      <c r="D120" s="79">
        <v>16</v>
      </c>
      <c r="E120" s="79">
        <v>0</v>
      </c>
      <c r="F120" s="79"/>
    </row>
    <row r="121" spans="1:6">
      <c r="A121" s="6">
        <v>24</v>
      </c>
      <c r="B121" s="1" t="str">
        <f>VLOOKUP(A121,Questionnaire!$A$23:$C$53,2)</f>
        <v>How important is the project to successful execution of Mason's core business activities?</v>
      </c>
      <c r="C121" s="5"/>
      <c r="D121" s="5">
        <v>0</v>
      </c>
      <c r="E121" s="5">
        <v>0</v>
      </c>
      <c r="F121" s="5" t="s">
        <v>120</v>
      </c>
    </row>
    <row r="122" spans="1:6" ht="24">
      <c r="A122" s="6">
        <v>24</v>
      </c>
      <c r="B122" s="1" t="str">
        <f>VLOOKUP(A122,Questionnaire!$A$23:$C$53,2)</f>
        <v>How important is the project to successful execution of Mason's core business activities?</v>
      </c>
      <c r="C122" s="1" t="s">
        <v>31</v>
      </c>
      <c r="D122" s="5">
        <v>2</v>
      </c>
      <c r="E122" s="5">
        <v>0</v>
      </c>
      <c r="F122" s="5" t="s">
        <v>120</v>
      </c>
    </row>
    <row r="123" spans="1:6" ht="24">
      <c r="A123" s="6">
        <v>24</v>
      </c>
      <c r="B123" s="1" t="str">
        <f>VLOOKUP(A123,Questionnaire!$A$23:$C$53,2)</f>
        <v>How important is the project to successful execution of Mason's core business activities?</v>
      </c>
      <c r="C123" s="1" t="s">
        <v>32</v>
      </c>
      <c r="D123" s="5">
        <v>4</v>
      </c>
      <c r="E123" s="5">
        <v>1</v>
      </c>
      <c r="F123" s="5" t="s">
        <v>120</v>
      </c>
    </row>
    <row r="124" spans="1:6" ht="24">
      <c r="A124" s="6">
        <v>24</v>
      </c>
      <c r="B124" s="1" t="str">
        <f>VLOOKUP(A124,Questionnaire!$A$23:$C$53,2)</f>
        <v>How important is the project to successful execution of Mason's core business activities?</v>
      </c>
      <c r="C124" s="1" t="s">
        <v>33</v>
      </c>
      <c r="D124" s="5">
        <v>6</v>
      </c>
      <c r="E124" s="5">
        <v>3</v>
      </c>
      <c r="F124" s="5" t="s">
        <v>120</v>
      </c>
    </row>
    <row r="125" spans="1:6" ht="24">
      <c r="A125" s="6">
        <v>24</v>
      </c>
      <c r="B125" s="1" t="str">
        <f>VLOOKUP(A125,Questionnaire!$A$23:$C$53,2)</f>
        <v>How important is the project to successful execution of Mason's core business activities?</v>
      </c>
      <c r="C125" s="1" t="s">
        <v>34</v>
      </c>
      <c r="D125" s="5">
        <v>8</v>
      </c>
      <c r="E125" s="5">
        <v>5</v>
      </c>
      <c r="F125" s="5" t="s">
        <v>120</v>
      </c>
    </row>
    <row r="126" spans="1:6">
      <c r="A126" s="76">
        <v>25</v>
      </c>
      <c r="B126" s="77" t="str">
        <f>VLOOKUP(A126,Questionnaire!$A$23:$C$53,2)</f>
        <v>How significant will the project’s impact be on the business process?</v>
      </c>
      <c r="C126" s="79"/>
      <c r="D126" s="79">
        <v>0</v>
      </c>
      <c r="E126" s="79">
        <v>0</v>
      </c>
      <c r="F126" s="79" t="s">
        <v>121</v>
      </c>
    </row>
    <row r="127" spans="1:6">
      <c r="A127" s="76">
        <v>25</v>
      </c>
      <c r="B127" s="77" t="str">
        <f>VLOOKUP(A127,Questionnaire!$A$23:$C$53,2)</f>
        <v>How significant will the project’s impact be on the business process?</v>
      </c>
      <c r="C127" s="77" t="s">
        <v>35</v>
      </c>
      <c r="D127" s="79">
        <v>0</v>
      </c>
      <c r="E127" s="79">
        <v>0</v>
      </c>
      <c r="F127" s="79" t="s">
        <v>121</v>
      </c>
    </row>
    <row r="128" spans="1:6">
      <c r="A128" s="76">
        <v>25</v>
      </c>
      <c r="B128" s="77" t="str">
        <f>VLOOKUP(A128,Questionnaire!$A$23:$C$53,2)</f>
        <v>How significant will the project’s impact be on the business process?</v>
      </c>
      <c r="C128" s="77" t="s">
        <v>36</v>
      </c>
      <c r="D128" s="79">
        <v>4</v>
      </c>
      <c r="E128" s="79">
        <v>1</v>
      </c>
      <c r="F128" s="79" t="s">
        <v>121</v>
      </c>
    </row>
    <row r="129" spans="1:6">
      <c r="A129" s="76">
        <v>25</v>
      </c>
      <c r="B129" s="77" t="str">
        <f>VLOOKUP(A129,Questionnaire!$A$23:$C$53,2)</f>
        <v>How significant will the project’s impact be on the business process?</v>
      </c>
      <c r="C129" s="77" t="s">
        <v>37</v>
      </c>
      <c r="D129" s="79">
        <v>6</v>
      </c>
      <c r="E129" s="79">
        <v>3</v>
      </c>
      <c r="F129" s="79" t="s">
        <v>121</v>
      </c>
    </row>
    <row r="130" spans="1:6" ht="24">
      <c r="A130" s="76">
        <v>25</v>
      </c>
      <c r="B130" s="77" t="str">
        <f>VLOOKUP(A130,Questionnaire!$A$23:$C$53,2)</f>
        <v>How significant will the project’s impact be on the business process?</v>
      </c>
      <c r="C130" s="77" t="s">
        <v>38</v>
      </c>
      <c r="D130" s="79">
        <v>8</v>
      </c>
      <c r="E130" s="79">
        <v>5</v>
      </c>
      <c r="F130" s="79" t="s">
        <v>121</v>
      </c>
    </row>
    <row r="131" spans="1:6" ht="24">
      <c r="A131" s="6">
        <v>26</v>
      </c>
      <c r="B131" s="1" t="str">
        <f>VLOOKUP(A131,Questionnaire!$A$23:$C$53,2)</f>
        <v>How large of an organizational impact will the project have in the Commonwealth (beyond the impact to just George Mason University)?</v>
      </c>
      <c r="C131" s="5"/>
      <c r="D131" s="5">
        <v>0</v>
      </c>
      <c r="E131" s="5">
        <v>0</v>
      </c>
      <c r="F131" s="5" t="s">
        <v>120</v>
      </c>
    </row>
    <row r="132" spans="1:6" ht="24">
      <c r="A132" s="6">
        <v>26</v>
      </c>
      <c r="B132" s="1" t="str">
        <f>VLOOKUP(A132,Questionnaire!$A$23:$C$53,2)</f>
        <v>How large of an organizational impact will the project have in the Commonwealth (beyond the impact to just George Mason University)?</v>
      </c>
      <c r="C132" s="3" t="s">
        <v>94</v>
      </c>
      <c r="D132" s="5">
        <v>2</v>
      </c>
      <c r="E132" s="5">
        <v>0</v>
      </c>
      <c r="F132" s="5" t="s">
        <v>120</v>
      </c>
    </row>
    <row r="133" spans="1:6" ht="24">
      <c r="A133" s="6">
        <v>26</v>
      </c>
      <c r="B133" s="1" t="str">
        <f>VLOOKUP(A133,Questionnaire!$A$23:$C$53,2)</f>
        <v>How large of an organizational impact will the project have in the Commonwealth (beyond the impact to just George Mason University)?</v>
      </c>
      <c r="C133" s="3" t="s">
        <v>95</v>
      </c>
      <c r="D133" s="5">
        <v>4</v>
      </c>
      <c r="E133" s="5">
        <v>1</v>
      </c>
      <c r="F133" s="5" t="s">
        <v>120</v>
      </c>
    </row>
    <row r="134" spans="1:6" ht="24">
      <c r="A134" s="6">
        <v>26</v>
      </c>
      <c r="B134" s="1" t="str">
        <f>VLOOKUP(A134,Questionnaire!$A$23:$C$53,2)</f>
        <v>How large of an organizational impact will the project have in the Commonwealth (beyond the impact to just George Mason University)?</v>
      </c>
      <c r="C134" s="3" t="s">
        <v>96</v>
      </c>
      <c r="D134" s="5">
        <v>6</v>
      </c>
      <c r="E134" s="5">
        <v>3</v>
      </c>
      <c r="F134" s="5" t="s">
        <v>120</v>
      </c>
    </row>
    <row r="135" spans="1:6" ht="24">
      <c r="A135" s="6">
        <v>26</v>
      </c>
      <c r="B135" s="1" t="str">
        <f>VLOOKUP(A135,Questionnaire!$A$23:$C$53,2)</f>
        <v>How large of an organizational impact will the project have in the Commonwealth (beyond the impact to just George Mason University)?</v>
      </c>
      <c r="C135" s="3" t="s">
        <v>97</v>
      </c>
      <c r="D135" s="5">
        <v>12</v>
      </c>
      <c r="E135" s="5">
        <v>5</v>
      </c>
      <c r="F135" s="5" t="s">
        <v>120</v>
      </c>
    </row>
    <row r="136" spans="1:6">
      <c r="A136" s="76">
        <v>27</v>
      </c>
      <c r="B136" s="77" t="str">
        <f>VLOOKUP(A136,Questionnaire!$A$23:$C$53,2)</f>
        <v>Is the project using proven technology?</v>
      </c>
      <c r="C136" s="79"/>
      <c r="D136" s="79">
        <v>0</v>
      </c>
      <c r="E136" s="79">
        <v>0</v>
      </c>
      <c r="F136" s="79" t="s">
        <v>121</v>
      </c>
    </row>
    <row r="137" spans="1:6" ht="24">
      <c r="A137" s="76">
        <v>27</v>
      </c>
      <c r="B137" s="77" t="str">
        <f>VLOOKUP(A137,Questionnaire!$A$23:$C$53,2)</f>
        <v>Is the project using proven technology?</v>
      </c>
      <c r="C137" s="77" t="s">
        <v>51</v>
      </c>
      <c r="D137" s="79">
        <v>2</v>
      </c>
      <c r="E137" s="79">
        <v>0</v>
      </c>
      <c r="F137" s="79" t="s">
        <v>121</v>
      </c>
    </row>
    <row r="138" spans="1:6" ht="24">
      <c r="A138" s="76">
        <v>27</v>
      </c>
      <c r="B138" s="77" t="str">
        <f>VLOOKUP(A138,Questionnaire!$A$23:$C$53,2)</f>
        <v>Is the project using proven technology?</v>
      </c>
      <c r="C138" s="77" t="s">
        <v>52</v>
      </c>
      <c r="D138" s="79">
        <v>4</v>
      </c>
      <c r="E138" s="79">
        <v>1</v>
      </c>
      <c r="F138" s="79" t="s">
        <v>121</v>
      </c>
    </row>
    <row r="139" spans="1:6" ht="24">
      <c r="A139" s="76">
        <v>27</v>
      </c>
      <c r="B139" s="77" t="str">
        <f>VLOOKUP(A139,Questionnaire!$A$23:$C$53,2)</f>
        <v>Is the project using proven technology?</v>
      </c>
      <c r="C139" s="77" t="s">
        <v>39</v>
      </c>
      <c r="D139" s="79">
        <v>8</v>
      </c>
      <c r="E139" s="79">
        <v>3</v>
      </c>
      <c r="F139" s="79" t="s">
        <v>121</v>
      </c>
    </row>
    <row r="140" spans="1:6" ht="24">
      <c r="A140" s="76">
        <v>27</v>
      </c>
      <c r="B140" s="77" t="str">
        <f>VLOOKUP(A140,Questionnaire!$A$23:$C$53,2)</f>
        <v>Is the project using proven technology?</v>
      </c>
      <c r="C140" s="77" t="s">
        <v>158</v>
      </c>
      <c r="D140" s="79">
        <v>12</v>
      </c>
      <c r="E140" s="79">
        <v>5</v>
      </c>
      <c r="F140" s="79" t="s">
        <v>121</v>
      </c>
    </row>
    <row r="141" spans="1:6">
      <c r="A141" s="6">
        <v>28</v>
      </c>
      <c r="B141" s="1" t="str">
        <f>VLOOKUP(A141,Questionnaire!$A$23:$C$53,2)</f>
        <v>Is the proposed solution applied in a New, Proven, or Tried way?</v>
      </c>
      <c r="C141" s="5"/>
      <c r="D141" s="5">
        <v>0</v>
      </c>
      <c r="E141" s="5">
        <v>0</v>
      </c>
      <c r="F141" s="5" t="s">
        <v>121</v>
      </c>
    </row>
    <row r="142" spans="1:6" ht="24">
      <c r="A142" s="6">
        <v>28</v>
      </c>
      <c r="B142" s="1" t="str">
        <f>VLOOKUP(A142,Questionnaire!$A$23:$C$53,2)</f>
        <v>Is the proposed solution applied in a New, Proven, or Tried way?</v>
      </c>
      <c r="C142" s="1" t="s">
        <v>40</v>
      </c>
      <c r="D142" s="5">
        <v>3</v>
      </c>
      <c r="E142" s="5">
        <v>0</v>
      </c>
      <c r="F142" s="5" t="s">
        <v>121</v>
      </c>
    </row>
    <row r="143" spans="1:6" ht="24">
      <c r="A143" s="6">
        <v>28</v>
      </c>
      <c r="B143" s="1" t="str">
        <f>VLOOKUP(A143,Questionnaire!$A$23:$C$53,2)</f>
        <v>Is the proposed solution applied in a New, Proven, or Tried way?</v>
      </c>
      <c r="C143" s="1" t="s">
        <v>41</v>
      </c>
      <c r="D143" s="5">
        <v>6</v>
      </c>
      <c r="E143" s="5">
        <v>1</v>
      </c>
      <c r="F143" s="5" t="s">
        <v>121</v>
      </c>
    </row>
    <row r="144" spans="1:6" ht="24">
      <c r="A144" s="6">
        <v>28</v>
      </c>
      <c r="B144" s="1" t="str">
        <f>VLOOKUP(A144,Questionnaire!$A$23:$C$53,2)</f>
        <v>Is the proposed solution applied in a New, Proven, or Tried way?</v>
      </c>
      <c r="C144" s="1" t="s">
        <v>69</v>
      </c>
      <c r="D144" s="5">
        <v>9</v>
      </c>
      <c r="E144" s="5">
        <v>3</v>
      </c>
      <c r="F144" s="5" t="s">
        <v>121</v>
      </c>
    </row>
    <row r="145" spans="1:6" ht="24">
      <c r="A145" s="6">
        <v>28</v>
      </c>
      <c r="B145" s="1" t="str">
        <f>VLOOKUP(A145,Questionnaire!$A$23:$C$53,2)</f>
        <v>Is the proposed solution applied in a New, Proven, or Tried way?</v>
      </c>
      <c r="C145" s="1" t="s">
        <v>70</v>
      </c>
      <c r="D145" s="5">
        <v>12</v>
      </c>
      <c r="E145" s="5">
        <v>5</v>
      </c>
      <c r="F145" s="5" t="s">
        <v>121</v>
      </c>
    </row>
    <row r="146" spans="1:6">
      <c r="A146" s="76">
        <v>29</v>
      </c>
      <c r="B146" s="77" t="str">
        <f>VLOOKUP(A146,Questionnaire!$A$23:$C$53,2)</f>
        <v xml:space="preserve">What level of Data Conversion is required for the project (impact and complexity)? </v>
      </c>
      <c r="C146" s="79"/>
      <c r="D146" s="79">
        <v>0</v>
      </c>
      <c r="E146" s="79">
        <v>0</v>
      </c>
      <c r="F146" s="79" t="s">
        <v>145</v>
      </c>
    </row>
    <row r="147" spans="1:6">
      <c r="A147" s="76">
        <v>29</v>
      </c>
      <c r="B147" s="77" t="str">
        <f>VLOOKUP(A147,Questionnaire!$A$23:$C$53,2)</f>
        <v xml:space="preserve">What level of Data Conversion is required for the project (impact and complexity)? </v>
      </c>
      <c r="C147" s="77" t="s">
        <v>42</v>
      </c>
      <c r="D147" s="79">
        <v>0</v>
      </c>
      <c r="E147" s="79">
        <v>0</v>
      </c>
      <c r="F147" s="79" t="s">
        <v>145</v>
      </c>
    </row>
    <row r="148" spans="1:6" ht="24">
      <c r="A148" s="76">
        <v>29</v>
      </c>
      <c r="B148" s="77" t="str">
        <f>VLOOKUP(A148,Questionnaire!$A$23:$C$53,2)</f>
        <v xml:space="preserve">What level of Data Conversion is required for the project (impact and complexity)? </v>
      </c>
      <c r="C148" s="77" t="s">
        <v>16</v>
      </c>
      <c r="D148" s="79">
        <v>4</v>
      </c>
      <c r="E148" s="79">
        <v>1</v>
      </c>
      <c r="F148" s="79" t="s">
        <v>145</v>
      </c>
    </row>
    <row r="149" spans="1:6" ht="24">
      <c r="A149" s="76">
        <v>29</v>
      </c>
      <c r="B149" s="77" t="str">
        <f>VLOOKUP(A149,Questionnaire!$A$23:$C$53,2)</f>
        <v xml:space="preserve">What level of Data Conversion is required for the project (impact and complexity)? </v>
      </c>
      <c r="C149" s="77" t="s">
        <v>17</v>
      </c>
      <c r="D149" s="79">
        <v>6</v>
      </c>
      <c r="E149" s="79">
        <v>3</v>
      </c>
      <c r="F149" s="79" t="s">
        <v>145</v>
      </c>
    </row>
    <row r="150" spans="1:6" ht="24">
      <c r="A150" s="76">
        <v>29</v>
      </c>
      <c r="B150" s="77" t="str">
        <f>VLOOKUP(A150,Questionnaire!$A$23:$C$53,2)</f>
        <v xml:space="preserve">What level of Data Conversion is required for the project (impact and complexity)? </v>
      </c>
      <c r="C150" s="77" t="s">
        <v>18</v>
      </c>
      <c r="D150" s="79">
        <v>8</v>
      </c>
      <c r="E150" s="79">
        <v>5</v>
      </c>
      <c r="F150" s="79" t="s">
        <v>145</v>
      </c>
    </row>
    <row r="151" spans="1:6">
      <c r="A151" s="6">
        <v>30</v>
      </c>
      <c r="B151" s="1" t="str">
        <f>VLOOKUP(A151,Questionnaire!$A$23:$C$53,2)</f>
        <v>What is the calculated Overall Risk level for the project? (Auto-filled from data above)</v>
      </c>
      <c r="C151" s="5"/>
      <c r="D151" s="5">
        <v>0</v>
      </c>
      <c r="E151" s="5">
        <v>0</v>
      </c>
      <c r="F151" s="5"/>
    </row>
    <row r="152" spans="1:6">
      <c r="A152" s="6">
        <v>30</v>
      </c>
      <c r="B152" s="1" t="str">
        <f>VLOOKUP(A152,Questionnaire!$A$23:$C$53,2)</f>
        <v>What is the calculated Overall Risk level for the project? (Auto-filled from data above)</v>
      </c>
      <c r="C152" s="1" t="s">
        <v>63</v>
      </c>
      <c r="D152" s="5">
        <v>5</v>
      </c>
      <c r="E152" s="5">
        <v>0</v>
      </c>
      <c r="F152" s="5"/>
    </row>
    <row r="153" spans="1:6">
      <c r="A153" s="6">
        <v>30</v>
      </c>
      <c r="B153" s="1" t="str">
        <f>VLOOKUP(A153,Questionnaire!$A$23:$C$53,2)</f>
        <v>What is the calculated Overall Risk level for the project? (Auto-filled from data above)</v>
      </c>
      <c r="C153" s="1" t="s">
        <v>44</v>
      </c>
      <c r="D153" s="5">
        <v>10</v>
      </c>
      <c r="E153" s="5">
        <v>0</v>
      </c>
      <c r="F153" s="5"/>
    </row>
    <row r="154" spans="1:6">
      <c r="A154" s="6">
        <v>30</v>
      </c>
      <c r="B154" s="1" t="str">
        <f>VLOOKUP(A154,Questionnaire!$A$23:$C$53,2)</f>
        <v>What is the calculated Overall Risk level for the project? (Auto-filled from data above)</v>
      </c>
      <c r="C154" s="1" t="s">
        <v>43</v>
      </c>
      <c r="D154" s="5">
        <v>20</v>
      </c>
      <c r="E154" s="5">
        <v>0</v>
      </c>
      <c r="F154" s="5"/>
    </row>
    <row r="155" spans="1:6">
      <c r="A155" s="6">
        <v>30</v>
      </c>
      <c r="B155" s="1" t="str">
        <f>VLOOKUP(A155,Questionnaire!$A$23:$C$53,2)</f>
        <v>What is the calculated Overall Risk level for the project? (Auto-filled from data above)</v>
      </c>
      <c r="C155" s="1" t="s">
        <v>65</v>
      </c>
      <c r="D155" s="5">
        <v>30</v>
      </c>
      <c r="E155" s="5">
        <v>0</v>
      </c>
      <c r="F155" s="5"/>
    </row>
    <row r="158" spans="1:6" s="12" customFormat="1" ht="240">
      <c r="A158" s="8" t="s">
        <v>65</v>
      </c>
      <c r="B158" s="20" t="s">
        <v>181</v>
      </c>
      <c r="C158" s="4"/>
    </row>
    <row r="159" spans="1:6">
      <c r="A159" s="13"/>
      <c r="B159" s="15"/>
      <c r="C159" s="16"/>
    </row>
    <row r="160" spans="1:6" s="12" customFormat="1" ht="216">
      <c r="A160" s="8" t="s">
        <v>43</v>
      </c>
      <c r="B160" s="20" t="s">
        <v>183</v>
      </c>
      <c r="C160" s="4"/>
      <c r="E160" s="11"/>
      <c r="F160" s="11"/>
    </row>
    <row r="161" spans="1:6">
      <c r="A161" s="13"/>
      <c r="B161" s="14"/>
      <c r="C161" s="14"/>
    </row>
    <row r="162" spans="1:6" ht="168">
      <c r="A162" s="7" t="s">
        <v>44</v>
      </c>
      <c r="B162" s="20" t="s">
        <v>184</v>
      </c>
      <c r="C162" s="4"/>
      <c r="E162" s="11"/>
      <c r="F162" s="11"/>
    </row>
    <row r="163" spans="1:6">
      <c r="A163" s="13"/>
      <c r="B163" s="14"/>
      <c r="C163" s="14"/>
      <c r="E163" s="11"/>
      <c r="F163" s="11"/>
    </row>
    <row r="164" spans="1:6" ht="120">
      <c r="A164" s="7" t="s">
        <v>45</v>
      </c>
      <c r="B164" s="20" t="s">
        <v>182</v>
      </c>
      <c r="C164" s="4"/>
      <c r="E164" s="11"/>
      <c r="F164" s="11"/>
    </row>
    <row r="165" spans="1:6">
      <c r="B165" s="11"/>
      <c r="C165" s="11"/>
      <c r="E165" s="11"/>
      <c r="F165" s="11"/>
    </row>
    <row r="166" spans="1:6">
      <c r="B166" s="11"/>
      <c r="C166" s="11"/>
    </row>
    <row r="167" spans="1:6">
      <c r="B167" s="11"/>
      <c r="C167" s="11"/>
    </row>
    <row r="168" spans="1:6">
      <c r="B168" s="11"/>
      <c r="C168" s="11"/>
    </row>
    <row r="169" spans="1:6">
      <c r="B169" s="11"/>
      <c r="C169" s="11"/>
    </row>
    <row r="170" spans="1:6">
      <c r="B170" s="11"/>
      <c r="C170" s="11"/>
    </row>
    <row r="171" spans="1:6">
      <c r="B171" s="11"/>
      <c r="C171" s="11"/>
    </row>
    <row r="172" spans="1:6">
      <c r="B172" s="11"/>
      <c r="C172" s="11"/>
    </row>
    <row r="173" spans="1:6">
      <c r="B173" s="11"/>
      <c r="C173" s="11"/>
    </row>
    <row r="174" spans="1:6">
      <c r="B174" s="11"/>
      <c r="C174" s="11"/>
    </row>
    <row r="175" spans="1:6">
      <c r="B175" s="11"/>
      <c r="C175" s="11"/>
    </row>
    <row r="176" spans="1:6">
      <c r="B176" s="11"/>
      <c r="C176" s="11"/>
    </row>
    <row r="177" spans="2:3">
      <c r="B177" s="11"/>
      <c r="C177" s="11"/>
    </row>
    <row r="178" spans="2:3">
      <c r="B178" s="11"/>
      <c r="C178" s="11"/>
    </row>
    <row r="179" spans="2:3">
      <c r="B179" s="11"/>
      <c r="C179" s="11"/>
    </row>
    <row r="180" spans="2:3">
      <c r="B180" s="11"/>
      <c r="C180" s="11"/>
    </row>
    <row r="181" spans="2:3">
      <c r="B181" s="11"/>
      <c r="C181" s="11"/>
    </row>
    <row r="182" spans="2:3">
      <c r="B182" s="11"/>
      <c r="C182" s="11"/>
    </row>
    <row r="183" spans="2:3">
      <c r="B183" s="11"/>
      <c r="C183" s="11"/>
    </row>
    <row r="184" spans="2:3">
      <c r="B184" s="11"/>
      <c r="C184" s="11"/>
    </row>
    <row r="185" spans="2:3">
      <c r="B185" s="11"/>
      <c r="C185" s="11"/>
    </row>
  </sheetData>
  <sheetProtection sheet="1" objects="1" scenarios="1"/>
  <phoneticPr fontId="2" type="noConversion"/>
  <pageMargins left="0.75" right="0.75" top="1" bottom="1" header="0.5" footer="0.5"/>
  <pageSetup orientation="portrait" horizontalDpi="300" verticalDpi="300"/>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D88620E6CD45D4E8294260757FC140F" ma:contentTypeVersion="4" ma:contentTypeDescription="Create a new document." ma:contentTypeScope="" ma:versionID="65e4ae979d773e09d0de783b57b9bb85">
  <xsd:schema xmlns:xsd="http://www.w3.org/2001/XMLSchema" xmlns:xs="http://www.w3.org/2001/XMLSchema" xmlns:p="http://schemas.microsoft.com/office/2006/metadata/properties" xmlns:ns2="2f1a7fff-28d2-4b78-9303-dfe1bd9d0496" targetNamespace="http://schemas.microsoft.com/office/2006/metadata/properties" ma:root="true" ma:fieldsID="2cae103c28684bbe33fbe2261990a418" ns2:_="">
    <xsd:import namespace="2f1a7fff-28d2-4b78-9303-dfe1bd9d0496"/>
    <xsd:element name="properties">
      <xsd:complexType>
        <xsd:sequence>
          <xsd:element name="documentManagement">
            <xsd:complexType>
              <xsd:all>
                <xsd:element ref="ns2:Template_x0020_ID" minOccurs="0"/>
                <xsd:element ref="ns2:Project_x0020_Phase" minOccurs="0"/>
                <xsd:element ref="ns2:Description0" minOccurs="0"/>
                <xsd:element ref="ns2:Complex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1a7fff-28d2-4b78-9303-dfe1bd9d0496" elementFormDefault="qualified">
    <xsd:import namespace="http://schemas.microsoft.com/office/2006/documentManagement/types"/>
    <xsd:import namespace="http://schemas.microsoft.com/office/infopath/2007/PartnerControls"/>
    <xsd:element name="Template_x0020_ID" ma:index="1" nillable="true" ma:displayName="Template ID" ma:description="Mason PMO Template Identifier - linked to project stage where it is used" ma:internalName="Template_x0020_ID">
      <xsd:simpleType>
        <xsd:restriction base="dms:Text">
          <xsd:maxLength value="30"/>
        </xsd:restriction>
      </xsd:simpleType>
    </xsd:element>
    <xsd:element name="Project_x0020_Phase" ma:index="2" nillable="true" ma:displayName="Project Phase" ma:description="The PMO Project Phase to which the template is associated" ma:format="Dropdown" ma:internalName="Project_x0020_Phase">
      <xsd:simpleType>
        <xsd:restriction base="dms:Choice">
          <xsd:enumeration value="1-Identification"/>
          <xsd:enumeration value="2-Initiation"/>
          <xsd:enumeration value="3-Planning"/>
          <xsd:enumeration value="4-Execution"/>
          <xsd:enumeration value="5-Closeout"/>
        </xsd:restriction>
      </xsd:simpleType>
    </xsd:element>
    <xsd:element name="Description0" ma:index="3" nillable="true" ma:displayName="Description" ma:description="Description of the template and for what it is used" ma:internalName="Description0">
      <xsd:simpleType>
        <xsd:restriction base="dms:Note">
          <xsd:maxLength value="255"/>
        </xsd:restriction>
      </xsd:simpleType>
    </xsd:element>
    <xsd:element name="Complexity" ma:index="4" nillable="true" ma:displayName="Complexity" ma:description="Select the Project Complexities for which the template applies" ma:internalName="Complexity">
      <xsd:complexType>
        <xsd:complexContent>
          <xsd:extension base="dms:MultiChoice">
            <xsd:sequence>
              <xsd:element name="Value" maxOccurs="unbounded" minOccurs="0" nillable="true">
                <xsd:simpleType>
                  <xsd:restriction base="dms:Choice">
                    <xsd:enumeration value="Basic"/>
                    <xsd:enumeration value="Low"/>
                    <xsd:enumeration value="Medium"/>
                    <xsd:enumeration value="High"/>
                  </xsd:restriction>
                </xsd:simple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inOccurs="0" maxOccurs="1" ma:index="5"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Complexity xmlns="2f1a7fff-28d2-4b78-9303-dfe1bd9d0496">
      <Value>Basic</Value>
      <Value>Low</Value>
      <Value>Medium</Value>
      <Value>High</Value>
    </Complexity>
    <Description0 xmlns="2f1a7fff-28d2-4b78-9303-dfe1bd9d0496">A 30-question questionnaire that combines both risk and complexity topics and determines what level of planning and documentation is required, as well as potential project risk areas</Description0>
    <Project_x0020_Phase xmlns="2f1a7fff-28d2-4b78-9303-dfe1bd9d0496">1-Identification</Project_x0020_Phase>
    <Template_x0020_ID xmlns="2f1a7fff-28d2-4b78-9303-dfe1bd9d0496">1.1.01</Template_x0020_ID>
  </documentManagement>
</p:properties>
</file>

<file path=customXml/itemProps1.xml><?xml version="1.0" encoding="utf-8"?>
<ds:datastoreItem xmlns:ds="http://schemas.openxmlformats.org/officeDocument/2006/customXml" ds:itemID="{C7AB6A4D-CFAA-4D5E-AD4A-5236704F265D}"/>
</file>

<file path=customXml/itemProps2.xml><?xml version="1.0" encoding="utf-8"?>
<ds:datastoreItem xmlns:ds="http://schemas.openxmlformats.org/officeDocument/2006/customXml" ds:itemID="{91BD829A-98B9-4DE9-AF74-3D883C816FEF}"/>
</file>

<file path=customXml/itemProps3.xml><?xml version="1.0" encoding="utf-8"?>
<ds:datastoreItem xmlns:ds="http://schemas.openxmlformats.org/officeDocument/2006/customXml" ds:itemID="{BD85F2B9-C2A2-4104-B9E2-7D1B0B19D19D}"/>
</file>

<file path=customXml/itemProps4.xml><?xml version="1.0" encoding="utf-8"?>
<ds:datastoreItem xmlns:ds="http://schemas.openxmlformats.org/officeDocument/2006/customXml" ds:itemID="{5F0FF63F-A011-420F-909C-8128DDB8B7BA}"/>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Questionnaire</vt:lpstr>
      <vt:lpstr>Responses</vt:lpstr>
    </vt:vector>
  </TitlesOfParts>
  <Company>Commonwealth of Virginia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Risk and Complexity Worksheet</dc:title>
  <dc:subject>Project Complexity Derived from Project Attributes</dc:subject>
  <dc:creator>Virginia Information Technologies Agency - PMD</dc:creator>
  <dc:description>version 1.1_x000d_
_x000d_
change: question language in questions 20,21</dc:description>
  <cp:lastModifiedBy>John Prette</cp:lastModifiedBy>
  <cp:lastPrinted>2012-05-31T18:13:21Z</cp:lastPrinted>
  <dcterms:created xsi:type="dcterms:W3CDTF">2005-07-07T16:13:57Z</dcterms:created>
  <dcterms:modified xsi:type="dcterms:W3CDTF">2015-09-24T12:14:46Z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Order">
    <vt:lpwstr>600.000000000000</vt:lpwstr>
  </property>
  <property fmtid="{D5CDD505-2E9C-101B-9397-08002B2CF9AE}" pid="4" name="Project Phase">
    <vt:lpwstr>1-Identification</vt:lpwstr>
  </property>
  <property fmtid="{D5CDD505-2E9C-101B-9397-08002B2CF9AE}" pid="5" name="Description0">
    <vt:lpwstr>A 30-question questionnaire that combines both risk and complexity topics and determines what level of planning and documentation is required, as well as potential project risk areas</vt:lpwstr>
  </property>
  <property fmtid="{D5CDD505-2E9C-101B-9397-08002B2CF9AE}" pid="6" name="Complexity">
    <vt:lpwstr>;#Basic;#Low;#Medium;#High;#</vt:lpwstr>
  </property>
  <property fmtid="{D5CDD505-2E9C-101B-9397-08002B2CF9AE}" pid="7" name="Template ID">
    <vt:lpwstr>1.1.01</vt:lpwstr>
  </property>
  <property fmtid="{D5CDD505-2E9C-101B-9397-08002B2CF9AE}" pid="8" name="ContentTypeId">
    <vt:lpwstr>0x0101006D88620E6CD45D4E8294260757FC140F</vt:lpwstr>
  </property>
</Properties>
</file>